
<file path=[Content_Types].xml><?xml version="1.0" encoding="utf-8"?>
<Types xmlns="http://schemas.openxmlformats.org/package/2006/content-types">
  <Default ContentType="image/jpeg" Extension="jpg"/>
  <Default ContentType="application/xml" Extension="xml"/>
  <Default ContentType="application/vnd.openxmlformats-package.relationships+xml" Extension="rels"/>
  <Override ContentType="application/vnd.openxmlformats-officedocument.spreadsheetml.worksheet+xml" PartName="/xl/worksheets/sheet1.xml"/>
  <Override ContentType="application/vnd.openxmlformats-officedocument.spreadsheetml.sharedStrings+xml" PartName="/xl/sharedStrings.xml"/>
  <Override ContentType="application/vnd.openxmlformats-officedocument.drawing+xml" PartName="/xl/drawings/drawing1.xml"/>
  <Override ContentType="application/vnd.openxmlformats-officedocument.spreadsheetml.styles+xml" PartName="/xl/styles.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Sheet1" sheetId="1" r:id="rId3"/>
  </sheets>
  <definedNames/>
  <calcPr/>
</workbook>
</file>

<file path=xl/sharedStrings.xml><?xml version="1.0" encoding="utf-8"?>
<sst xmlns="http://schemas.openxmlformats.org/spreadsheetml/2006/main" count="997" uniqueCount="579">
  <si>
    <t>--</t>
  </si>
  <si>
    <t>Country</t>
  </si>
  <si>
    <t>FRENCH (FRANCE)</t>
  </si>
  <si>
    <t>LANGUE DES SIGNES QUÉBÉCOISE (LSQ)</t>
  </si>
  <si>
    <t>ENGLISH (USA)</t>
  </si>
  <si>
    <t>JAPANESE</t>
  </si>
  <si>
    <t>SPANISH (SPAIN)</t>
  </si>
  <si>
    <t>SCOTTISH</t>
  </si>
  <si>
    <t>SPANISH (ARGENTINA)</t>
  </si>
  <si>
    <t>ENGLISH (UK)</t>
  </si>
  <si>
    <t>ITALIAN</t>
  </si>
  <si>
    <t>BULGARIAN</t>
  </si>
  <si>
    <t>CHILE</t>
  </si>
  <si>
    <t>CZECH</t>
  </si>
  <si>
    <t>ENGLISH (India)</t>
  </si>
  <si>
    <t>ESTONIAN</t>
  </si>
  <si>
    <t>GERMAN (Austria)</t>
  </si>
  <si>
    <t>GERMAN (Germany)</t>
  </si>
  <si>
    <t>GREEK</t>
  </si>
  <si>
    <t>LATVIAN</t>
  </si>
  <si>
    <t>LITHUANIAN</t>
  </si>
  <si>
    <t>POLISH</t>
  </si>
  <si>
    <t>PORTUGUESE (Portugal)</t>
  </si>
  <si>
    <t>PORTUGUESE (Brazil)</t>
  </si>
  <si>
    <t>RUSSIAN (Russia)</t>
  </si>
  <si>
    <t>SWEDISH</t>
  </si>
  <si>
    <t>TURKISH</t>
  </si>
  <si>
    <t>RUSSIAN (Belarus)</t>
  </si>
  <si>
    <t>CROATIAN</t>
  </si>
  <si>
    <t>CHINESE</t>
  </si>
  <si>
    <t>UKRANIAN</t>
  </si>
  <si>
    <t>ROMANIAN</t>
  </si>
  <si>
    <t>ICELANDIC</t>
  </si>
  <si>
    <t>FINNISH</t>
  </si>
  <si>
    <t>INTERNATIONAL SIGN</t>
  </si>
  <si>
    <t>Design</t>
  </si>
  <si>
    <t>Photo</t>
  </si>
  <si>
    <t>Video</t>
  </si>
  <si>
    <t>Link</t>
  </si>
  <si>
    <t xml:space="preserve">Asteroids                                         Astéroïdes                                         小惑星                                           Asteroides                                   Asteroid                       Asteriod              asteroīds                             астероид        asteroit         Asteróide             asteroidas                   астероїд                 smástirni
</t>
  </si>
  <si>
    <t>https://lsq.uqam.ca/?q=content/lexique-de-l%E2%80%99astronomie</t>
  </si>
  <si>
    <t>https://media.spreadthesign.com/video/mp4/13/244029.mp4</t>
  </si>
  <si>
    <t>link</t>
  </si>
  <si>
    <t>https://media.spreadthesign.com/video/mp4/1/250235.mp4</t>
  </si>
  <si>
    <t>https://media.spreadthesign.com/video/mp4/17/290225.mp4</t>
  </si>
  <si>
    <t>https://youtu.be/ls6cgANf1XQ</t>
  </si>
  <si>
    <t>https://media.spreadthesign.com/video/mp4/4/272416.mp4</t>
  </si>
  <si>
    <t>https://media.spreadthesign.com/video/mp4/25/241390.mp4</t>
  </si>
  <si>
    <t>https://media.spreadthesign.com/video/mp4/22/235920.mp4</t>
  </si>
  <si>
    <t>https://media.spreadthesign.com/video/mp4/26/239507.mp4</t>
  </si>
  <si>
    <t>https://media.spreadthesign.com/video/mp4/3/264900.mp4</t>
  </si>
  <si>
    <t>https://media.spreadthesign.com/video/mp4/14/322148.mp4</t>
  </si>
  <si>
    <t>https://media.spreadthesign.com/video/mp4/12/312179.mp4</t>
  </si>
  <si>
    <t>https://media.spreadthesign.com/video/mp4/11/288918.mp4</t>
  </si>
  <si>
    <t>https://media.spreadthesign.com/video/mp4/43/375354.mp4</t>
  </si>
  <si>
    <t>https://media.spreadthesign.com/video/mp4/31/324255.mp4</t>
  </si>
  <si>
    <t>https://media.spreadthesign.com/video/mp4/21/306646.mp4</t>
  </si>
  <si>
    <t>?</t>
  </si>
  <si>
    <t>Astronomy                            Astronomie                                天文学                                   Astronomía        Astronomia       Astronoomia        Astronomija     астрономия    astronomi    астрономія   stjörnufræði</t>
  </si>
  <si>
    <t>astronomy:
make a tube with the two hands in front of your eye and move your right hand upward</t>
  </si>
  <si>
    <t>https://youtu.be/C_2stE2aLro</t>
  </si>
  <si>
    <t>https://www.youtube.com/watch?v=rmrkaGw18xA&amp;feature=youtu.be</t>
  </si>
  <si>
    <t>Autumn Equinox                    Equinoxe d'automne                    秋分点？                      Equinoccio de otoño</t>
  </si>
  <si>
    <t>Autumn Equinox Day (there are two patterns):
(A) place your left palm perpendicularly and fan your left palm with your right hand (=sign language "autumn") 
(B) make the sign language "autumn" with both hands (middle image), then, make "C"s with both thumbs and index fingers and put the two thumbs together (that means half day, half night: right image)</t>
  </si>
  <si>
    <t>https://youtu.be/wPGsK_RqY1I</t>
  </si>
  <si>
    <t xml:space="preserve"> Big Bang                                   ビッグバン                    теория большого взрыва                        big bang-teorin                     大爆炸理论                           Теорія великого вибуху                                     kenningin um stórahvell
</t>
  </si>
  <si>
    <t>Big Bang = Big + bang?:
make a "L" shape with your right thumb and index finger and slide it from left to right (=sign language "big":left image), and then open both fists (right image)</t>
  </si>
  <si>
    <t>http://www.ssc.education.ed.ac.uk/BSL/astronomy/bigbang.html</t>
  </si>
  <si>
    <t>https://youtu.be/83opW72EIFw</t>
  </si>
  <si>
    <t>Binary Star                                          Etolie binaire                                  連星                                     Estrella binaria                       двойная звезда                      dubbelstjärna                        双星                      подвійна зоря                     tvístirni</t>
  </si>
  <si>
    <t>https://youtu.be/6nowtGvBNtw</t>
  </si>
  <si>
    <t>Calendar                             Calendrier                                 カレンダー                          Calendario                   календар                     kalendář                      kalender         kalendārs                kalendorius                  kalendarz                      calendário         календарь               takvim                          日历                                 календар                     dagatal</t>
  </si>
  <si>
    <t>calendar:
calendar: open your left hand and pretend to turn over a page with your right thumb and index finger</t>
  </si>
  <si>
    <t>https://media.spreadthesign.com/video/mp4/17/206081.mp4</t>
  </si>
  <si>
    <t>https://www.youtube.com/watch?v=aOZ7GnR2I2U&amp;feature=youtu.be</t>
  </si>
  <si>
    <t xml:space="preserve">Comet                                                Comète                                         彗星                                               Cometa                      kometa                      komeet                        Komet                  komēta                    комета                 Kuyrukluyıldız                         Halastjarna
</t>
  </si>
  <si>
    <t>comet (there are two patterns):
(A) open your right fist as you move it to the right
(B) cross closed hands and open your right hand to the right with your closed left hand</t>
  </si>
  <si>
    <t>http://www.ssc.education.ed.ac.uk/BSL/astronomy/comet.html</t>
  </si>
  <si>
    <t>Constellation                                             Constellation                                     星座                                              Constelación                 konstelace                     tähtkuju                  Sternbild
 zvaigznājs                  žvaigždynas                       gwiazdozbiór                 constelação            созвездие                konstellation            takım yıldız                  星宿                       сузір'я                constelatie               stjörnumerki</t>
  </si>
  <si>
    <t>constellation (there are two patterns):
(A) open your left hand, and then draw a semicircle with your right palm
(B) move your right hand in a triangle shape and open your right hand at each corner of the triangle (= three stars make a triangle)</t>
  </si>
  <si>
    <t>http://www.ssc.education.ed.ac.uk/BSL/astronomy/starconstellation.html</t>
  </si>
  <si>
    <t>https://youtu.be/-iWn4HWTdwM</t>
  </si>
  <si>
    <t>https://media.spreadthesign.com/video/mp4/17/205922.mp4</t>
  </si>
  <si>
    <t>https://youtu.be/NB8eLdtlBvA</t>
  </si>
  <si>
    <t>Dwarf Planet (perhaps some example: Pluto, Eris....)                           .........................                       Planeta enano</t>
  </si>
  <si>
    <t>http://www.ssc.education.ed.ac.uk/BSL/astronomy/dwarfplanet.html</t>
  </si>
  <si>
    <t>https://youtu.be/sZHXkJ5atcI</t>
  </si>
  <si>
    <t>Earth                                  Terre                                      地球                               Tierra                  terra                     Земя                          země                         maa                      Erde                       Zeme                               žemė                              ziemia                       planeta terra                      земля                     jorden                       dünya                          地球                      Земля                             jörð                        Maa</t>
  </si>
  <si>
    <t>earth:
make a ball with your left hand and rotate your right hand over the "ball"</t>
  </si>
  <si>
    <t>http://www.ssc.education.ed.ac.uk/BSL/astronomy/earth.html</t>
  </si>
  <si>
    <t>https://youtu.be/9mSPqsyW2y8</t>
  </si>
  <si>
    <t>Ecliptic                                                Ecliptique                                  Eclíptica</t>
  </si>
  <si>
    <t>Exoplanet                                                   Exoplaneta</t>
  </si>
  <si>
    <t>https://youtu.be/Ud0_oVxuKGg</t>
  </si>
  <si>
    <t>Equator                                                 Equateur                                          赤道                                          Ecuador                                  equatore                        ekvaator                       Äquator                            Ekvators                        pusiaujas                          równik                   equador                         экватор                           ekvatorn                          ekvator                              赤道                               екватор                        ecuator                       miðbaugur</t>
  </si>
  <si>
    <t>Ecuator:
touch your index finger on your lip and move your index finger to the right (left image), and then, make a round shape with your left hand and move your right index finger from left to right on your left hand (right image)</t>
  </si>
  <si>
    <t>Galaxy                                          Galaxie                                       銀河                                         Galaxia                                   galassia                         galaktika                                Milchstraße                   galaktyka                          galáxia                                       галактика                                galax                                     galaksi                           银河系                         Чумацький шлях                            vetrarbraut</t>
  </si>
  <si>
    <t>http://www.ssc.education.ed.ac.uk/BSL/astronomy/galaxy.html</t>
  </si>
  <si>
    <t>https://youtu.be/xaumYpf47k0</t>
  </si>
  <si>
    <t xml:space="preserve">Globular Cluster                                  Amas (globulaire)                                             球状星団                                      Cúmulo globular                                                                 </t>
  </si>
  <si>
    <t>http://www.ssc.education.ed.ac.uk/BSL/astronomy/globularcluster.html</t>
  </si>
  <si>
    <t>Jupiter                                                  木星                                   Júpiter                                 Giove                             Jupiters                           Jupiteris                          Юпитер                              Jüpiter                            Юпітер</t>
  </si>
  <si>
    <t xml:space="preserve">Jupiter = "moku" (tree: left image) + "sei" (star: right image) in Japanese
</t>
  </si>
  <si>
    <t>http://www.ssc.education.ed.ac.uk/BSL/astronomy/jupiter.html</t>
  </si>
  <si>
    <t>https://youtu.be/DnxlkzzTs8g</t>
  </si>
  <si>
    <t>Light year                                      Année-lumière                                         光年                                          Año luz</t>
  </si>
  <si>
    <t>light year = light + year:
open your right fist from upper right to lower left (left image), and then, make a hole with your left hand and touch your right index finger to it (right image)</t>
  </si>
  <si>
    <t>https://youtu.be/fu4cCzzeIrE</t>
  </si>
  <si>
    <t>Lunar eclipse                                 Éclipse lunaire                            触（食）                                Eclipse lunar</t>
  </si>
  <si>
    <t>https://media.spreadthesign.com/video/mp4/13/246038.mp4</t>
  </si>
  <si>
    <t>lunar eclipse (there are two patterns):
(A) make a circle with your left hand (=shadow of Earth), and then, make the sign language of the Moon with your right hand in the back of your left hand
(B) make the sign language of the Moon with your left hand (middle image), and then, move your right palm to the left hand (right image)</t>
  </si>
  <si>
    <t>https://media.spreadthesign.com/video/mp4/17/272991.mp4</t>
  </si>
  <si>
    <t>https://youtu.be/cQKKAFg09HM</t>
  </si>
  <si>
    <t>https://media.spreadthesign.com/video/mp4/4/273924.mp4</t>
  </si>
  <si>
    <t>https://media.spreadthesign.com/video/mp4/22/242890.mp4</t>
  </si>
  <si>
    <t>https://media.spreadthesign.com/video/mp4/9/277684.mp4</t>
  </si>
  <si>
    <t>https://media.spreadthesign.com/video/mp4/26/250670.mp4</t>
  </si>
  <si>
    <t>e</t>
  </si>
  <si>
    <t>https://media.spreadthesign.com/video/mp4/2/371921.mp4</t>
  </si>
  <si>
    <t>https://media.spreadthesign.com/video/mp4/42/391031.mp4</t>
  </si>
  <si>
    <t>Mars                                    火星                                        Marte</t>
  </si>
  <si>
    <t>https://media.spreadthesign.com/video/mp4/10/13136.mp4</t>
  </si>
  <si>
    <t>https://media.spreadthesign.com/video/mp4/13/48581.mp4</t>
  </si>
  <si>
    <t xml:space="preserve">Mars = "ka" (fire: left image) + "sei" (star: right image) in Japanese
</t>
  </si>
  <si>
    <t>https://media.spreadthesign.com/video/mp4/7/350698.mp4</t>
  </si>
  <si>
    <t>http://www.ssc.education.ed.ac.uk/BSL/astronomy/mars.html</t>
  </si>
  <si>
    <t xml:space="preserve">https://youtu.be/oSbvo1odSvM </t>
  </si>
  <si>
    <t>https://www.youtube.com/watch?v=AKNUv3UJDPc&amp;index=14&amp;list=PLmr_toPPu0fuCzwtVKPmHqe_FvTKFeqXs</t>
  </si>
  <si>
    <t>https://media.spreadthesign.com/video/mp4/1/13142.mp4</t>
  </si>
  <si>
    <t>https://media.spreadthesign.com/video/mp4/17/200985.mp4</t>
  </si>
  <si>
    <t>https://youtu.be/14d38gZHLns</t>
  </si>
  <si>
    <t>https://media.spreadthesign.com/video/mp4/4/13139.mp4</t>
  </si>
  <si>
    <t>https://media.spreadthesign.com/video/mp4/25/60413.mp4</t>
  </si>
  <si>
    <t>https://media.spreadthesign.com/video/mp4/22/236934.mp4</t>
  </si>
  <si>
    <t>https://media.spreadthesign.com/video/mp4/9/13138.mp4</t>
  </si>
  <si>
    <t>https://media.spreadthesign.com/video/mp4/26/233780.mp4</t>
  </si>
  <si>
    <t>https://media.spreadthesign.com/video/mp4/3/13141.mp4</t>
  </si>
  <si>
    <t>https://media.spreadthesign.com/video/mp4/19/59395.mp4</t>
  </si>
  <si>
    <t>https://media.spreadthesign.com/video/mp4/6/13143.mp4</t>
  </si>
  <si>
    <t>https://media.spreadthesign.com/video/mp4/14/267794.mp4</t>
  </si>
  <si>
    <t>https://media.spreadthesign.com/video/mp4/12/13137.mp4</t>
  </si>
  <si>
    <t>https://media.spreadthesign.com/video/mp4/11/47636.mp4</t>
  </si>
  <si>
    <t>https://media.spreadthesign.com/video/mp4/43/365772.mp4</t>
  </si>
  <si>
    <t>https://media.spreadthesign.com/video/mp4/42/390994.mp4</t>
  </si>
  <si>
    <t>https://media.spreadthesign.com/video/mp4/31/329388.mp4</t>
  </si>
  <si>
    <t>https://media.spreadthesign.com/video/mp4/30/102527.mp4</t>
  </si>
  <si>
    <t>https://media.spreadthesign.com/video/mp4/21/54134.mp4</t>
  </si>
  <si>
    <t>Mercury                                   Mercure                                       水星                                                 Mercurio</t>
  </si>
  <si>
    <t>https://media.spreadthesign.com/video/mp4/13/243952.mp4</t>
  </si>
  <si>
    <t xml:space="preserve">Mars = "sui" (water: left image) + "sei" (star: right image) in Japanese
</t>
  </si>
  <si>
    <t>http://www.ssc.education.ed.ac.uk/BSL/astronomy/mercury.html</t>
  </si>
  <si>
    <t>https://media.spreadthesign.com/video/mp4/1/300337.mp4</t>
  </si>
  <si>
    <t>https://media.spreadthesign.com/video/mp4/17/273092.mp4</t>
  </si>
  <si>
    <t>https://youtu.be/9d5Fd-Auj3g</t>
  </si>
  <si>
    <t>https://media.spreadthesign.com/video/mp4/4/240893.mp4</t>
  </si>
  <si>
    <t>https://media.spreadthesign.com/video/mp4/25/262348.mp4</t>
  </si>
  <si>
    <t>https://media.spreadthesign.com/video/mp4/22/234914.mp4</t>
  </si>
  <si>
    <t>https://media.spreadthesign.com/video/mp4/26/233777.mp4</t>
  </si>
  <si>
    <t>https://media.spreadthesign.com/video/mp4/3/247023.mp4</t>
  </si>
  <si>
    <t>https://media.spreadthesign.com/video/mp4/6/228350.mp4</t>
  </si>
  <si>
    <t>https://media.spreadthesign.com/video/mp4/12/313288.mp4</t>
  </si>
  <si>
    <t>https://media.spreadthesign.com/video/mp4/11/288711.mp4</t>
  </si>
  <si>
    <t>https://media.spreadthesign.com/video/mp4/43/365806.mp4</t>
  </si>
  <si>
    <t>https://media.spreadthesign.com/video/mp4/21/234806.mp4</t>
  </si>
  <si>
    <t>Meteorites                                      Météorites                                   隕石                                            Meteoritos</t>
  </si>
  <si>
    <t>https://media.spreadthesign.com/video/mp4/10/285279.mp4</t>
  </si>
  <si>
    <t>meteor/meteorite:
hit your right fingers into your left palm</t>
  </si>
  <si>
    <t>http://www.ssc.education.ed.ac.uk/BSL/astronomy/meteorite.html</t>
  </si>
  <si>
    <t>https://media.spreadthesign.com/video/mp4/17/273103.mp4</t>
  </si>
  <si>
    <t>https://youtu.be/5X3lODXxlxE</t>
  </si>
  <si>
    <t>https://media.spreadthesign.com/video/mp4/4/273830.mp4</t>
  </si>
  <si>
    <t>https://media.spreadthesign.com/video/mp4/25/255183.mp4</t>
  </si>
  <si>
    <t>https://media.spreadthesign.com/video/mp4/22/243061.mp4</t>
  </si>
  <si>
    <t>https://media.spreadthesign.com/video/mp4/9/240000.mp4</t>
  </si>
  <si>
    <t>https://media.spreadthesign.com/video/mp4/26/251166.mp4</t>
  </si>
  <si>
    <t>https://media.spreadthesign.com/video/mp4/3/265378.mp4</t>
  </si>
  <si>
    <t>https://media.spreadthesign.com/video/mp4/12/319701.mp4</t>
  </si>
  <si>
    <t>https://media.spreadthesign.com/video/mp4/2/371999.mp4</t>
  </si>
  <si>
    <t>https://media.spreadthesign.com/video/mp4/43/369104.mp4</t>
  </si>
  <si>
    <t>https://media.spreadthesign.com/video/mp4/21/308655.mp4</t>
  </si>
  <si>
    <t>Milky Way                                     Voie Lactée                                       天の川                                              Vía láctea</t>
  </si>
  <si>
    <t>https://media.spreadthesign.com/video/mp4/10/285289.mp4</t>
  </si>
  <si>
    <t>http://www.ssc.education.ed.ac.uk/BSL/astronomy/milkyway.html</t>
  </si>
  <si>
    <t>https://media.spreadthesign.com/video/mp4/1/252918.mp4</t>
  </si>
  <si>
    <t>https://media.spreadthesign.com/video/mp4/17/288567.mp4</t>
  </si>
  <si>
    <t>https://youtu.be/TvHL-B4pz2E</t>
  </si>
  <si>
    <t>https://media.spreadthesign.com/video/mp4/4/240899.mp4</t>
  </si>
  <si>
    <t>https://media.spreadthesign.com/video/mp4/25/257408.mp4</t>
  </si>
  <si>
    <t>https://media.spreadthesign.com/video/mp4/22/158247.mp4</t>
  </si>
  <si>
    <t>https://media.spreadthesign.com/video/mp4/9/161543.mp4</t>
  </si>
  <si>
    <t>https://media.spreadthesign.com/video/mp4/26/240250.mp4</t>
  </si>
  <si>
    <t>https://media.spreadthesign.com/video/mp4/3/248665.mp4</t>
  </si>
  <si>
    <t>https://media.spreadthesign.com/video/mp4/6/230569.mp4</t>
  </si>
  <si>
    <t>https://media.spreadthesign.com/video/mp4/12/313279.mp4</t>
  </si>
  <si>
    <t>https://media.spreadthesign.com/video/mp4/2/399227.mp4</t>
  </si>
  <si>
    <t>https://media.spreadthesign.com/video/mp4/11/287201.mp4</t>
  </si>
  <si>
    <t>https://media.spreadthesign.com/video/mp4/43/365816.mp4</t>
  </si>
  <si>
    <t>https://media.spreadthesign.com/video/mp4/31/324296.mp4</t>
  </si>
  <si>
    <t>https://media.spreadthesign.com/video/mp4/21/232381.mp4</t>
  </si>
  <si>
    <t>Moon                                              Lune                                        ムーン                                                Luna</t>
  </si>
  <si>
    <t>https://media.spreadthesign.com/video/mp4/10/17638.mp4</t>
  </si>
  <si>
    <t>https://www.youtube.com/watch?v=KFuOqS_0sEA&amp;feature=youtu.be https://media.spreadthesign.com/video/mp4/13/48600.mp4 (SpreadtheSign)</t>
  </si>
  <si>
    <t>The moon:
draw a crescent moon with your right thumb and index finger</t>
  </si>
  <si>
    <t>https://media.spreadthesign.com/video/mp4/7/350834.mp4 (SpreadtheSign)  https://www.youtube.com/watch?v=4jUc1alrHRo&amp;feature=youtu.be</t>
  </si>
  <si>
    <t>http://www.ssc.education.ed.ac.uk/BSL/astronomy/moon.html</t>
  </si>
  <si>
    <t>https://youtu.be/0xmBvubQ0kg</t>
  </si>
  <si>
    <t>https://media.spreadthesign.com/video/mp4/1/17644.mp4</t>
  </si>
  <si>
    <t>https://media.spreadthesign.com/video/mp4/17/198347.mp4</t>
  </si>
  <si>
    <t>https://media.spreadthesign.com/video/mp4/32/166978.mp4</t>
  </si>
  <si>
    <t>https://youtu.be/f2C1zBF6HTM</t>
  </si>
  <si>
    <t>https://media.spreadthesign.com/video/mp4/4/17641.mp4</t>
  </si>
  <si>
    <t>https://media.spreadthesign.com/video/mp4/29/131096.mp4</t>
  </si>
  <si>
    <t>https://media.spreadthesign.com/video/mp4/25/60380.mp4</t>
  </si>
  <si>
    <t>https://media.spreadthesign.com/video/mp4/22/133294.mp4</t>
  </si>
  <si>
    <t>https://media.spreadthesign.com/video/mp4/9/17640.mp4</t>
  </si>
  <si>
    <t>https://media.spreadthesign.com/video/mp4/26/57894.mp4</t>
  </si>
  <si>
    <t>https://media.spreadthesign.com/video/mp4/3/17643.mp4</t>
  </si>
  <si>
    <t>https://media.spreadthesign.com/video/mp4/19/59298.mp4</t>
  </si>
  <si>
    <t>https://media.spreadthesign.com/video/mp4/6/17645.mp4</t>
  </si>
  <si>
    <t>https://media.spreadthesign.com/video/mp4/14/302687.mp4</t>
  </si>
  <si>
    <t>https://media.spreadthesign.com/video/mp4/12/17639.mp4</t>
  </si>
  <si>
    <t>https://media.spreadthesign.com/video/mp4/2/332723.mp4</t>
  </si>
  <si>
    <t>https://media.spreadthesign.com/video/mp4/11/17647.mp4</t>
  </si>
  <si>
    <t>https://media.spreadthesign.com/video/mp4/43/373439.mp4</t>
  </si>
  <si>
    <t>https://media.spreadthesign.com/video/mp4/42/408982.mp4</t>
  </si>
  <si>
    <t>https://media.spreadthesign.com/video/mp4/35/407771.mp4</t>
  </si>
  <si>
    <t>https://media.spreadthesign.com/video/mp4/31/110780.mp4</t>
  </si>
  <si>
    <t>https://media.spreadthesign.com/video/mp4/21/54604.mp4</t>
  </si>
  <si>
    <t>Nadir                                       天底</t>
  </si>
  <si>
    <t>https://youtu.be/ax3JmN0eNvY</t>
  </si>
  <si>
    <t>Neptune                                    海王星                                      Neptuno</t>
  </si>
  <si>
    <t xml:space="preserve">Neptune:
put your pinkie finger onto your lip and then make waves with the back of your hand (left image) next, put your thumb up (middle image), and make the sign language "star" (right image) </t>
  </si>
  <si>
    <t>http://www.ssc.education.ed.ac.uk/BSL/astronomy/neptune.html</t>
  </si>
  <si>
    <t>https://media.spreadthesign.com/video/mp4/1/252919.mp4</t>
  </si>
  <si>
    <t>https://media.spreadthesign.com/video/mp4/17/287543.mp4</t>
  </si>
  <si>
    <t>https://youtu.be/kboZTCKN6hw</t>
  </si>
  <si>
    <t>https://media.spreadthesign.com/video/mp4/4/240919.mp4</t>
  </si>
  <si>
    <t>https://media.spreadthesign.com/video/mp4/22/234580.mp4</t>
  </si>
  <si>
    <t>https://media.spreadthesign.com/video/mp4/26/233784.mp4</t>
  </si>
  <si>
    <t>https://media.spreadthesign.com/video/mp4/3/231058.mp4</t>
  </si>
  <si>
    <t>https://media.spreadthesign.com/video/mp4/6/228460.mp4</t>
  </si>
  <si>
    <t>https://media.spreadthesign.com/video/mp4/12/313885.mp4</t>
  </si>
  <si>
    <t>https://media.spreadthesign.com/video/mp4/2/231690.mp4</t>
  </si>
  <si>
    <t>https://media.spreadthesign.com/video/mp4/11/291226.mp4</t>
  </si>
  <si>
    <t>https://media.spreadthesign.com/video/mp4/43/365888.mp4</t>
  </si>
  <si>
    <t>https://media.spreadthesign.com/video/mp4/31/324482.mp4</t>
  </si>
  <si>
    <t>https://media.spreadthesign.com/video/mp4/21/257312.mp4</t>
  </si>
  <si>
    <t>Observatory                              Observatoire                                      天文台                                             Observatorio</t>
  </si>
  <si>
    <t>La foto aparece como Observatoire pero no es igual a la imagen del libro</t>
  </si>
  <si>
    <t>https://youtu.be/mLAOSHAO6Ns</t>
  </si>
  <si>
    <t>Open Cluster                               Amas (outvert)                                  散開星団                             Cúmulo abierto</t>
  </si>
  <si>
    <t>http://www.ssc.education.ed.ac.uk/BSL/astronomy/opencluster.html</t>
  </si>
  <si>
    <t>https://media.spreadthesign.com/video/mp4/30/220823.mp4</t>
  </si>
  <si>
    <t>Orbit                                 Orbite                                  Órbita</t>
  </si>
  <si>
    <t>https://media.spreadthesign.com/video/mp4/10/187429.mp4</t>
  </si>
  <si>
    <t xml:space="preserve">https://youtu.be/Z2TxTPa01t0
https://media.spreadthesign.com/video/mp4/13/96906.mp4 (Spread The Sign)
</t>
  </si>
  <si>
    <t>https://media.spreadthesign.com/video/mp4/1/99368.mp4</t>
  </si>
  <si>
    <t>https://media.spreadthesign.com/video/mp4/17/224138.mp4</t>
  </si>
  <si>
    <t>https://youtu.be/Ma0kCOBK9WI</t>
  </si>
  <si>
    <t>https://media.spreadthesign.com/video/mp4/4/113058.mp4</t>
  </si>
  <si>
    <t>https://media.spreadthesign.com/video/mp4/25/123235.mp4</t>
  </si>
  <si>
    <t>https://media.spreadthesign.com/video/mp4/22/226668.mp4</t>
  </si>
  <si>
    <t>https://media.spreadthesign.com/video/mp4/38/212792.mp4</t>
  </si>
  <si>
    <t>https://media.spreadthesign.com/video/mp4/26/166432.mp4</t>
  </si>
  <si>
    <t>https://media.spreadthesign.com/video/mp4/19/91978.mp4</t>
  </si>
  <si>
    <t>https://media.spreadthesign.com/video/mp4/6/328509.mp4</t>
  </si>
  <si>
    <t>https://media.spreadthesign.com/video/mp4/14/330397.mp4</t>
  </si>
  <si>
    <t>https://media.spreadthesign.com/video/mp4/12/316459.mp4</t>
  </si>
  <si>
    <t>https://media.spreadthesign.com/video/mp4/2/401730.mp4</t>
  </si>
  <si>
    <t>https://media.spreadthesign.com/video/mp4/43/374085.mp4</t>
  </si>
  <si>
    <t>https://media.spreadthesign.com/video/mp4/35/354058.mp4</t>
  </si>
  <si>
    <t>https://media.spreadthesign.com/video/mp4/31/120438.mp4</t>
  </si>
  <si>
    <t>https://media.spreadthesign.com/video/mp4/21/162655.mp4</t>
  </si>
  <si>
    <t>Planet                                            Planète                                         Planeta</t>
  </si>
  <si>
    <t>https://media.spreadthesign.com/video/mp4/10/187744.mp4</t>
  </si>
  <si>
    <t xml:space="preserve">https://media.spreadthesign.com/video/mp4/13/185792.mp4 (Spread The Sign)
https://media.spreadthesign.com/video/mp4/13/116325.mp4 (Spread The Sign)
https://youtu.be/5YTragxK2g0
</t>
  </si>
  <si>
    <t>http://www.ssc.education.ed.ac.uk/BSL/astronomy/planet.html</t>
  </si>
  <si>
    <t>https://media.spreadthesign.com/video/mp4/1/185216.mp4</t>
  </si>
  <si>
    <t>https://media.spreadthesign.com/video/mp4/17/274530.mp4</t>
  </si>
  <si>
    <t>https://youtu.be/RQoV2qwn_sI</t>
  </si>
  <si>
    <t>https://media.spreadthesign.com/video/mp4/4/192633.mp4</t>
  </si>
  <si>
    <t>https://media.spreadthesign.com/video/mp4/25/123356.mp4</t>
  </si>
  <si>
    <t>https://media.spreadthesign.com/video/mp4/22/158454.mp4</t>
  </si>
  <si>
    <t>https://media.spreadthesign.com/video/mp4/9/145842.mp4</t>
  </si>
  <si>
    <t>https://media.spreadthesign.com/video/mp4/38/215111.mp4</t>
  </si>
  <si>
    <t>https://media.spreadthesign.com/video/mp4/26/165324.mp4</t>
  </si>
  <si>
    <t>https://media.spreadthesign.com/video/mp4/3/103922.mp4</t>
  </si>
  <si>
    <t>https://media.spreadthesign.com/video/mp4/19/195754.mp4</t>
  </si>
  <si>
    <t>https://media.spreadthesign.com/video/mp4/6/197756.mp4</t>
  </si>
  <si>
    <t>https://media.spreadthesign.com/video/mp4/14/267793.mp4</t>
  </si>
  <si>
    <t>https://media.spreadthesign.com/video/mp4/12/112269.mp4</t>
  </si>
  <si>
    <t>https://media.spreadthesign.com/video/mp4/2/341559.mp4</t>
  </si>
  <si>
    <t>https://media.spreadthesign.com/video/mp4/11/138863.mp4</t>
  </si>
  <si>
    <t>https://media.spreadthesign.com/video/mp4/43/384483.mp4</t>
  </si>
  <si>
    <t>https://media.spreadthesign.com/video/mp4/42/391428.mp4</t>
  </si>
  <si>
    <t>https://media.spreadthesign.com/video/mp4/35/368400.mp4</t>
  </si>
  <si>
    <t>https://media.spreadthesign.com/video/mp4/31/115105.mp4</t>
  </si>
  <si>
    <t>https://media.spreadthesign.com/video/mp4/30/177130.mp4</t>
  </si>
  <si>
    <t>https://media.spreadthesign.com/video/mp4/21/169760.mp4</t>
  </si>
  <si>
    <t>Precession                                   Précession                                Precesión</t>
  </si>
  <si>
    <t>https://youtu.be/6C1eBHOlU98</t>
  </si>
  <si>
    <t>Rotation                                                  自転                                          Rotación</t>
  </si>
  <si>
    <t>https://media.spreadthesign.com/video/mp4/10/41592.mp4</t>
  </si>
  <si>
    <t>rotation (like "Earth rotates once a day"):
point your chest with your right index finger (left image), and then, make both palms face each other while moving it in the same direction</t>
  </si>
  <si>
    <t>https://media.spreadthesign.com/video/mp4/17/181071.mp4</t>
  </si>
  <si>
    <t>https://youtu.be/KD46NkGRua4</t>
  </si>
  <si>
    <t>https://media.spreadthesign.com/video/mp4/4/26450.mp4</t>
  </si>
  <si>
    <t>https://media.spreadthesign.com/video/mp4/25/65241.mp4</t>
  </si>
  <si>
    <t>https://media.spreadthesign.com/video/mp4/22/194526.mp4</t>
  </si>
  <si>
    <t>https://media.spreadthesign.com/video/mp4/26/77364.mp4</t>
  </si>
  <si>
    <t>https://media.spreadthesign.com/video/mp4/3/26451.mp4</t>
  </si>
  <si>
    <t>https://media.spreadthesign.com/video/mp4/19/92319.mp4</t>
  </si>
  <si>
    <t>https://media.spreadthesign.com/video/mp4/6/26448.mp4</t>
  </si>
  <si>
    <t>https://media.spreadthesign.com/video/mp4/12/26449.mp4</t>
  </si>
  <si>
    <t>https://media.spreadthesign.com/video/mp4/2/26453.mp4</t>
  </si>
  <si>
    <t>https://media.spreadthesign.com/video/mp4/11/26447.mp4</t>
  </si>
  <si>
    <t>https://media.spreadthesign.com/video/mp4/43/390227.mp4</t>
  </si>
  <si>
    <t>https://media.spreadthesign.com/video/mp4/31/326496.mp4</t>
  </si>
  <si>
    <t>https://media.spreadthesign.com/video/mp4/30/183288.mp4</t>
  </si>
  <si>
    <t>https://media.spreadthesign.com/video/mp4/21/267316.mp4</t>
  </si>
  <si>
    <t>Satellite                                          人工衛星                                            Satélite</t>
  </si>
  <si>
    <t>https://media.spreadthesign.com/video/mp4/10/39029.mp4
https://media.spreadthesign.com/video/mp4/10/259792.mp4 (Artificial satellite)</t>
  </si>
  <si>
    <t>https://media.spreadthesign.com/video/mp4/13/153705.mp4</t>
  </si>
  <si>
    <t>https://media.spreadthesign.com/video/mp4/1/159108.mp4</t>
  </si>
  <si>
    <t>https://media.spreadthesign.com/video/mp4/17/198527.mp4
https://media.spreadthesign.com/video/mp4/17/200521.mp4 (Artificial satellite)</t>
  </si>
  <si>
    <t>https://youtu.be/rpn7UFNLHxk</t>
  </si>
  <si>
    <t>https://media.spreadthesign.com/video/mp4/4/39026.mp4</t>
  </si>
  <si>
    <t>https://media.spreadthesign.com/video/mp4/22/150786.mp4</t>
  </si>
  <si>
    <t>https://media.spreadthesign.com/video/mp4/9/43871.mp4
https://media.spreadthesign.com/video/mp4/9/43871.mp4 (Artificial Satellite)</t>
  </si>
  <si>
    <t>https://media.spreadthesign.com/video/mp4/38/193789.mp4</t>
  </si>
  <si>
    <t>https://media.spreadthesign.com/video/mp4/26/74286.mp4
https://media.spreadthesign.com/video/mp4/26/239628.mp4 (Artificial Satellite)</t>
  </si>
  <si>
    <t>https://media.spreadthesign.com/video/mp4/3/42003.mp4</t>
  </si>
  <si>
    <t>https://media.spreadthesign.com/video/mp4/19/92178.mp4</t>
  </si>
  <si>
    <t>https://media.spreadthesign.com/video/mp4/6/39027.mp4</t>
  </si>
  <si>
    <t>https://media.spreadthesign.com/video/mp4/12/44627.mp4
https://media.spreadthesign.com/video/mp4/12/316091.mp4 (Artificial Satellite)</t>
  </si>
  <si>
    <t>https://media.spreadthesign.com/video/mp4/2/326649.mp4
https://media.spreadthesign.com/video/mp4/2/398601.mp4 (Artificial Satellite)</t>
  </si>
  <si>
    <t>https://media.spreadthesign.com/video/mp4/11/291849.mp4</t>
  </si>
  <si>
    <t>https://media.spreadthesign.com/video/mp4/43/387211.mp4
https://media.spreadthesign.com/video/mp4/43/373009.mp4 (Artificial Satellite)</t>
  </si>
  <si>
    <t>https://media.spreadthesign.com/video/mp4/42/413438.mp4</t>
  </si>
  <si>
    <t>https://media.spreadthesign.com/video/mp4/35/381205.mp4</t>
  </si>
  <si>
    <t>https://media.spreadthesign.com/video/mp4/31/113809.mp4
https://media.spreadthesign.com/video/mp4/31/325241.mp4 (Artificial Satellite)</t>
  </si>
  <si>
    <t>https://media.spreadthesign.com/video/mp4/30/179881.mp4</t>
  </si>
  <si>
    <t>https://media.spreadthesign.com/video/mp4/21/61156.mp4
https://media.spreadthesign.com/video/mp4/21/264306.mp4  (Artificial Satellite)</t>
  </si>
  <si>
    <t>Saturn                                        Saturne                                             土星                                      Saturno</t>
  </si>
  <si>
    <t>Saturn = "do" (soil: left image) + "sei" (star: right image) in Japanese</t>
  </si>
  <si>
    <t>http://www.ssc.education.ed.ac.uk/BSL/astronomy/saturn.html</t>
  </si>
  <si>
    <t>https://www.youtube.com/watch?v=EIUmdXZRTxw</t>
  </si>
  <si>
    <t>https://media.spreadthesign.com/video/mp4/17/288502.mp4</t>
  </si>
  <si>
    <t>https://youtu.be/6tdtXiv6lIU</t>
  </si>
  <si>
    <t>https://media.spreadthesign.com/video/mp4/25/257417.mp4</t>
  </si>
  <si>
    <t>https://media.spreadthesign.com/video/mp4/22/234749.mp4</t>
  </si>
  <si>
    <t>https://media.spreadthesign.com/video/mp4/26/233782.mp4</t>
  </si>
  <si>
    <t>https://media.spreadthesign.com/video/mp4/3/231060.mp4</t>
  </si>
  <si>
    <t>https://media.spreadthesign.com/video/mp4/6/335796.mp4</t>
  </si>
  <si>
    <t>https://media.spreadthesign.com/video/mp4/12/312926.mp4</t>
  </si>
  <si>
    <t>https://media.spreadthesign.com/video/mp4/11/287205.mp4</t>
  </si>
  <si>
    <t>https://media.spreadthesign.com/video/mp4/43/381590.mp4</t>
  </si>
  <si>
    <t>https://media.spreadthesign.com/video/mp4/31/329699.mp4</t>
  </si>
  <si>
    <t>https://media.spreadthesign.com/video/mp4/21/232005.mp4</t>
  </si>
  <si>
    <t>Sky                                     Ciel                                   Cielo</t>
  </si>
  <si>
    <t>https://media.spreadthesign.com/video/mp4/10/158626.mp4</t>
  </si>
  <si>
    <t>https://media.spreadthesign.com/video/mp4/13/94025.mp4</t>
  </si>
  <si>
    <t>https://media.spreadthesign.com/video/mp4/1/141092.mp4</t>
  </si>
  <si>
    <t>https://media.spreadthesign.com/video/mp4/17/177402.mp4</t>
  </si>
  <si>
    <t>https://youtu.be/oIT9qJG4c7U</t>
  </si>
  <si>
    <t>https://media.spreadthesign.com/video/mp4/4/228863.mp4</t>
  </si>
  <si>
    <t>https://media.spreadthesign.com/video/mp4/29/131433.mp4</t>
  </si>
  <si>
    <t>https://media.spreadthesign.com/video/mp4/25/84805.mp4</t>
  </si>
  <si>
    <t>https://media.spreadthesign.com/video/mp4/22/138158.mp4</t>
  </si>
  <si>
    <t>https://media.spreadthesign.com/video/mp4/9/149804.mp4</t>
  </si>
  <si>
    <t>https://media.spreadthesign.com/video/mp4/26/83486.mp4</t>
  </si>
  <si>
    <t>https://media.spreadthesign.com/video/mp4/3/136996.mp4</t>
  </si>
  <si>
    <t>https://media.spreadthesign.com/video/mp4/19/76123.mp4</t>
  </si>
  <si>
    <t>https://media.spreadthesign.com/video/mp4/6/136242.mp4</t>
  </si>
  <si>
    <t>https://media.spreadthesign.com/video/mp4/14/148391.mp4</t>
  </si>
  <si>
    <t>https://media.spreadthesign.com/video/mp4/12/100408.mp4</t>
  </si>
  <si>
    <t>https://media.spreadthesign.com/video/mp4/2/397220.mp4</t>
  </si>
  <si>
    <t>https://media.spreadthesign.com/video/mp4/11/358318.mp4</t>
  </si>
  <si>
    <t>https://media.spreadthesign.com/video/mp4/43/387830.mp4</t>
  </si>
  <si>
    <t>https://media.spreadthesign.com/video/mp4/42/393146.mp4</t>
  </si>
  <si>
    <t>https://media.spreadthesign.com/video/mp4/35/359580.mp4</t>
  </si>
  <si>
    <t>https://media.spreadthesign.com/video/mp4/31/110968.mp4</t>
  </si>
  <si>
    <t>https://media.spreadthesign.com/video/mp4/30/102895.mp4</t>
  </si>
  <si>
    <t>https://media.spreadthesign.com/video/mp4/21/186664.mp4</t>
  </si>
  <si>
    <t>Solar eclipse                                 Éclipse solaire                         触（食）                            Eclipse solar</t>
  </si>
  <si>
    <t>solar eclipse (there are two patterns):
(A) make a round shape with your left hand (= the Sun) and right hand (=the Moon), and then move your right hand across your left hand
(B) make the sign language "Sun" (middle image), and then move your right palm to the left hand (right image)</t>
  </si>
  <si>
    <t>https://youtu.be/yx9cN0H-2HA</t>
  </si>
  <si>
    <t>https://media.spreadthesign.com/video/mp4/1/290158.mp4</t>
  </si>
  <si>
    <t>https://media.spreadthesign.com/video/mp4/17/275637.mp4</t>
  </si>
  <si>
    <t>https://youtu.be/0xO1mkjPhAk</t>
  </si>
  <si>
    <t>https://media.spreadthesign.com/video/mp4/4/204043.mp4</t>
  </si>
  <si>
    <t>https://media.spreadthesign.com/video/mp4/25/165114.mp4</t>
  </si>
  <si>
    <t>https://media.spreadthesign.com/video/mp4/22/238979.mp4</t>
  </si>
  <si>
    <t>https://media.spreadthesign.com/video/mp4/9/190343.mp4</t>
  </si>
  <si>
    <t>https://media.spreadthesign.com/video/mp4/38/212695.mp4</t>
  </si>
  <si>
    <t>https://media.spreadthesign.com/video/mp4/26/86789.mp4</t>
  </si>
  <si>
    <t>https://media.spreadthesign.com/video/mp4/3/259509.mp4</t>
  </si>
  <si>
    <t>https://media.spreadthesign.com/video/mp4/19/106739.mp4</t>
  </si>
  <si>
    <t>https://media.spreadthesign.com/video/mp4/6/171752.mp4</t>
  </si>
  <si>
    <t>https://media.spreadthesign.com/video/mp4/14/229044.mp4</t>
  </si>
  <si>
    <t>https://media.spreadthesign.com/video/mp4/2/399221.mp4</t>
  </si>
  <si>
    <t>https://media.spreadthesign.com/video/mp4/42/391034.mp4</t>
  </si>
  <si>
    <t>https://media.spreadthesign.com/video/mp4/35/360019.mp4</t>
  </si>
  <si>
    <t>https://media.spreadthesign.com/video/mp4/31/120865.mp4</t>
  </si>
  <si>
    <t>https://media.spreadthesign.com/video/mp4/21/267735.mp4</t>
  </si>
  <si>
    <t>Solar System                           Système solaire                                              太陽系                                     Sistema solar</t>
  </si>
  <si>
    <t>https://media.spreadthesign.com/video/mp4/13/155608.mp4</t>
  </si>
  <si>
    <t>solar system:
put your left thumb and index finger in front of your chest, and orbit around it with your opened right hand</t>
  </si>
  <si>
    <t>http://www.ssc.education.ed.ac.uk/BSL/astronomy/solarsystem.html</t>
  </si>
  <si>
    <t>https://youtu.be/T8_lUZEARm8</t>
  </si>
  <si>
    <t>https://media.spreadthesign.com/video/mp4/1/223139.mp4</t>
  </si>
  <si>
    <t>https://media.spreadthesign.com/video/mp4/17/279996.mp4</t>
  </si>
  <si>
    <t>https://youtu.be/U6pAaiHDW6U</t>
  </si>
  <si>
    <t>https://media.spreadthesign.com/video/mp4/25/250920.mp4</t>
  </si>
  <si>
    <t>https://media.spreadthesign.com/video/mp4/22/255859.mp4</t>
  </si>
  <si>
    <t>https://media.spreadthesign.com/video/mp4/9/182413.mp4</t>
  </si>
  <si>
    <t>https://media.spreadthesign.com/video/mp4/26/257932.mp4</t>
  </si>
  <si>
    <t>https://media.spreadthesign.com/video/mp4/3/253446.mp4</t>
  </si>
  <si>
    <t>https://media.spreadthesign.com/video/mp4/19/168090.mp4</t>
  </si>
  <si>
    <t>https://media.spreadthesign.com/video/mp4/12/317397.mp4</t>
  </si>
  <si>
    <t>https://media.spreadthesign.com/video/mp4/2/406721.mp4</t>
  </si>
  <si>
    <t>https://media.spreadthesign.com/video/mp4/43/387980.mp4</t>
  </si>
  <si>
    <t>https://media.spreadthesign.com/video/mp4/35/368309.mp4</t>
  </si>
  <si>
    <t>Spring Equinox                     Equinoxe de Printemps                                       春分点？                              Equinoccio de primavera</t>
  </si>
  <si>
    <t>Spring Equinox Day (there are two patterns):
(A) place your left palm perpendicularly and bring your right hand up (=sign language "spring") beneath your left hand
(B) make the sign language "spring" with both hands (middle image), then, make "C"s with both thumbs and index fingers and put the two thumbs together (that means half day, half night: right image)</t>
  </si>
  <si>
    <t>https://youtu.be/PiwfSg7gXig</t>
  </si>
  <si>
    <t xml:space="preserve">Star                                      Etoile                                              星                                          Estrella </t>
  </si>
  <si>
    <t>https://youtu.be/JC8UMbOc_DU</t>
  </si>
  <si>
    <t>https://media.spreadthesign.com/video/mp4/1/248355.mp4</t>
  </si>
  <si>
    <t>https://media.spreadthesign.com/video/mp4/17/277141.mp4</t>
  </si>
  <si>
    <t>https://youtu.be/gJALpEdKzS8</t>
  </si>
  <si>
    <t>https://media.spreadthesign.com/video/mp4/4/44837.mp4</t>
  </si>
  <si>
    <t>https://media.spreadthesign.com/video/mp4/29/140624.mp4</t>
  </si>
  <si>
    <t>https://media.spreadthesign.com/video/mp4/25/84793.mp4</t>
  </si>
  <si>
    <t>https://media.spreadthesign.com/video/mp4/22/192807.mp4</t>
  </si>
  <si>
    <t>https://media.spreadthesign.com/video/mp4/9/190349.mp4</t>
  </si>
  <si>
    <t>https://media.spreadthesign.com/video/mp4/38/212685.mp4</t>
  </si>
  <si>
    <t>https://media.spreadthesign.com/video/mp4/26/176878.mp4</t>
  </si>
  <si>
    <t>https://media.spreadthesign.com/video/mp4/3/157827.mp4</t>
  </si>
  <si>
    <t>https://media.spreadthesign.com/video/mp4/19/89167.mp4</t>
  </si>
  <si>
    <t>https://media.spreadthesign.com/video/mp4/6/120074.mp4</t>
  </si>
  <si>
    <t>https://media.spreadthesign.com/video/mp4/14/229091.mp4</t>
  </si>
  <si>
    <t>https://media.spreadthesign.com/video/mp4/12/227962.mp4</t>
  </si>
  <si>
    <t>https://media.spreadthesign.com/video/mp4/2/402819.mp4</t>
  </si>
  <si>
    <t>https://media.spreadthesign.com/video/mp4/11/136565.mp4</t>
  </si>
  <si>
    <t>https://media.spreadthesign.com/video/mp4/31/120877.mp4</t>
  </si>
  <si>
    <t>https://media.spreadthesign.com/video/mp4/21/162696.mp4</t>
  </si>
  <si>
    <t xml:space="preserve">Summer Solstice: longest day and shortest night                                       Solstice d'été: jour  long et nuit courte                                                   夏至                                                                Solsticio de verano: día más largo y la noche más corta </t>
  </si>
  <si>
    <t>summer solstice:
 make a round shape with your right hand (= the Sun)  move your right hand over your left hand (= the horizon)</t>
  </si>
  <si>
    <t>https://youtu.be/FejNopDw0W4</t>
  </si>
  <si>
    <t>Sun                                            Soleil                                              太陽                                            Sol</t>
  </si>
  <si>
    <t>The Sun:
make a round shape with your thumbs and index fingers of both hands</t>
  </si>
  <si>
    <t>https://youtu.be/i4Fsu5W022A</t>
  </si>
  <si>
    <t>https://media.spreadthesign.com/video/mp4/1/17053.mp4</t>
  </si>
  <si>
    <t>https://media.spreadthesign.com/video/mp4/17/177553.mp4</t>
  </si>
  <si>
    <t>https://media.spreadthesign.com/video/mp4/32/167411.mp4</t>
  </si>
  <si>
    <t>https://youtu.be/_aZc6djjpHk</t>
  </si>
  <si>
    <t>https://media.spreadthesign.com/video/mp4/4/17050.mp4</t>
  </si>
  <si>
    <t>https://media.spreadthesign.com/video/mp4/29/131480.mp4</t>
  </si>
  <si>
    <t>https://media.spreadthesign.com/video/mp4/25/57583.mp4</t>
  </si>
  <si>
    <t>https://media.spreadthesign.com/video/mp4/22/133388.mp4</t>
  </si>
  <si>
    <t>https://media.spreadthesign.com/video/mp4/9/17057.mp4</t>
  </si>
  <si>
    <t>https://media.spreadthesign.com/video/mp4/26/59306.mp4</t>
  </si>
  <si>
    <t>https://media.spreadthesign.com/video/mp4/3/17052.mp4</t>
  </si>
  <si>
    <t>https://media.spreadthesign.com/video/mp4/19/60072.mp4</t>
  </si>
  <si>
    <t>https://media.spreadthesign.com/video/mp4/6/17054.mp4</t>
  </si>
  <si>
    <t>https://media.spreadthesign.com/video/mp4/14/219012.mp4</t>
  </si>
  <si>
    <t>https://media.spreadthesign.com/video/mp4/12/17058.mp4</t>
  </si>
  <si>
    <t>https://media.spreadthesign.com/video/mp4/2/334368.mp4</t>
  </si>
  <si>
    <t>https://media.spreadthesign.com/video/mp4/11/376813.mp4</t>
  </si>
  <si>
    <t>https://media.spreadthesign.com/video/mp4/43/391731.mp4</t>
  </si>
  <si>
    <t>https://media.spreadthesign.com/video/mp4/42/395627.mp4</t>
  </si>
  <si>
    <t>https://media.spreadthesign.com/video/mp4/35/367693.mp4</t>
  </si>
  <si>
    <t>https://media.spreadthesign.com/video/mp4/31/111055.mp4</t>
  </si>
  <si>
    <t>https://media.spreadthesign.com/video/mp4/30/102949.mp4</t>
  </si>
  <si>
    <t>https://media.spreadthesign.com/video/mp4/21/54432.mp4</t>
  </si>
  <si>
    <t>https://media.spreadthesign.com/video/mp4/8/359710.mp4</t>
  </si>
  <si>
    <t xml:space="preserve"> AMERICAN ENGLISH INTERNACIONAL SIGN                                                                                                                                                                                                                   
                                                https://media.spreadthesign.com/video/mp4/34/368218.mp4</t>
  </si>
  <si>
    <t>Sundial                                            Cadran solaire                                               Reloj de sol</t>
  </si>
  <si>
    <t>https://youtu.be/5erY-IGzPxc</t>
  </si>
  <si>
    <t>https://media.spreadthesign.com/video/mp4/22/298625.mp4</t>
  </si>
  <si>
    <t>https://media.spreadthesign.com/video/mp4/9/297878.mp4</t>
  </si>
  <si>
    <t>https://media.spreadthesign.com/video/mp4/3/270565.mp4</t>
  </si>
  <si>
    <t>https://media.spreadthesign.com/video/mp4/12/296651.mp4</t>
  </si>
  <si>
    <t>https://media.spreadthesign.com/video/mp4/2/334373.mp4</t>
  </si>
  <si>
    <t>https://media.spreadthesign.com/video/mp4/11/288642.mp4</t>
  </si>
  <si>
    <t>https://media.spreadthesign.com/video/mp4/43/388483.mp4</t>
  </si>
  <si>
    <t>https://media.spreadthesign.com/video/mp4/21/306665.mp4</t>
  </si>
  <si>
    <t>Telescope                         Télescope                                    望遠鏡                             Telescopio</t>
  </si>
  <si>
    <t>https://media.spreadthesign.com/video/mp4/1/248470.mp4</t>
  </si>
  <si>
    <t>https://media.spreadthesign.com/video/mp4/17/277184.mp4</t>
  </si>
  <si>
    <t>https://youtu.be/QCo-U8PtYdw</t>
  </si>
  <si>
    <t>https://media.spreadthesign.com/video/mp4/4/111753.mp4</t>
  </si>
  <si>
    <t>https://media.spreadthesign.com/video/mp4/29/146265.mp4</t>
  </si>
  <si>
    <t>https://media.spreadthesign.com/video/mp4/25/84979.mp4</t>
  </si>
  <si>
    <t>https://media.spreadthesign.com/video/mp4/22/208957.mp4</t>
  </si>
  <si>
    <t>https://media.spreadthesign.com/video/mp4/9/151602.mp4</t>
  </si>
  <si>
    <t>https://media.spreadthesign.com/video/mp4/26/81148.mp4</t>
  </si>
  <si>
    <t>https://media.spreadthesign.com/video/mp4/3/232261.mp4</t>
  </si>
  <si>
    <t>https://media.spreadthesign.com/video/mp4/19/92018.mp4</t>
  </si>
  <si>
    <t>https://media.spreadthesign.com/video/mp4/12/317499.mp4</t>
  </si>
  <si>
    <t>https://media.spreadthesign.com/video/mp4/2/53793.mp4</t>
  </si>
  <si>
    <t>https://media.spreadthesign.com/video/mp4/11/135568.mp4</t>
  </si>
  <si>
    <t>https://media.spreadthesign.com/video/mp4/43/389315.mp4</t>
  </si>
  <si>
    <t>https://media.spreadthesign.com/video/mp4/35/352660.mp4</t>
  </si>
  <si>
    <t>https://media.spreadthesign.com/video/mp4/31/120928.mp4</t>
  </si>
  <si>
    <t>https://media.spreadthesign.com/video/mp4/21/169785.mp4</t>
  </si>
  <si>
    <t>Traslation / revolution Révolution                      ..........................                                        Traslación / revolución</t>
  </si>
  <si>
    <t>https://youtu.be/roz3tpC4qMY</t>
  </si>
  <si>
    <t>oral translation: https://youtu.be/_Gj2Ks_X0KU</t>
  </si>
  <si>
    <t>https://youtu.be/-WPEmhj71uc</t>
  </si>
  <si>
    <t xml:space="preserve">Universe                                       Univers                                     宇宙の歴史                                       Universo  </t>
  </si>
  <si>
    <t>https://media.spreadthesign.com/video/mp4/1/247894.mp4</t>
  </si>
  <si>
    <t>https://media.spreadthesign.com/video/mp4/17/277276.mp4</t>
  </si>
  <si>
    <t>https://www.youtube.com/watch?v=69CWFrZEZto&amp;feature=youtu.be</t>
  </si>
  <si>
    <t>https://media.spreadthesign.com/video/mp4/4/165542.mp4</t>
  </si>
  <si>
    <t>https://www.youtube.com/watch?v=9u7GrDLw7iI&amp;feature=youtu.be</t>
  </si>
  <si>
    <t>https://media.spreadthesign.com/video/mp4/25/303354.mp4</t>
  </si>
  <si>
    <t>https://media.spreadthesign.com/video/mp4/22/238866.mp4</t>
  </si>
  <si>
    <t>https://media.spreadthesign.com/video/mp4/9/197222.mp4</t>
  </si>
  <si>
    <t>https://media.spreadthesign.com/video/mp4/26/88532.mp4</t>
  </si>
  <si>
    <t>https://media.spreadthesign.com/video/mp4/3/232287.mp4</t>
  </si>
  <si>
    <t>https://media.spreadthesign.com/video/mp4/19/78187.mp4</t>
  </si>
  <si>
    <t>https://media.spreadthesign.com/video/mp4/6/309031.mp4</t>
  </si>
  <si>
    <t>https://media.spreadthesign.com/video/mp4/14/250214.mp4</t>
  </si>
  <si>
    <t>https://media.spreadthesign.com/video/mp4/12/315909.mp4</t>
  </si>
  <si>
    <t>https://media.spreadthesign.com/video/mp4/2/404597.mp4</t>
  </si>
  <si>
    <t>https://media.spreadthesign.com/video/mp4/11/142021.mp4</t>
  </si>
  <si>
    <t>https://media.spreadthesign.com/video/mp4/43/389851.mp4</t>
  </si>
  <si>
    <t>https://media.spreadthesign.com/video/mp4/42/407243.mp4</t>
  </si>
  <si>
    <t>https://media.spreadthesign.com/video/mp4/31/121432.mp4</t>
  </si>
  <si>
    <t>https://media.spreadthesign.com/video/mp4/21/159980.mp4</t>
  </si>
  <si>
    <t>Uranus                                   天王星                              Urano</t>
  </si>
  <si>
    <t xml:space="preserve">Uranus:
move your right palm over your head (left image), then, put your thumb up (middle image) and make the sign language "star" (right image) </t>
  </si>
  <si>
    <t>http://www.ssc.education.ed.ac.uk/BSL/astronomy/uranus.html</t>
  </si>
  <si>
    <t>https://media.spreadthesign.com/video/mp4/17/290751.mp4</t>
  </si>
  <si>
    <t>https://youtu.be/UpQqPdp75A8</t>
  </si>
  <si>
    <t>https://media.spreadthesign.com/video/mp4/4/241028.mp4</t>
  </si>
  <si>
    <t>https://media.spreadthesign.com/video/mp4/25/241427.mp4</t>
  </si>
  <si>
    <t>https://media.spreadthesign.com/video/mp4/22/234943.mp4</t>
  </si>
  <si>
    <t>https://media.spreadthesign.com/video/mp4/26/233783.mp4</t>
  </si>
  <si>
    <t>https://media.spreadthesign.com/video/mp4/3/231069.mp4</t>
  </si>
  <si>
    <t>https://media.spreadthesign.com/video/mp4/12/313944.mp4</t>
  </si>
  <si>
    <t>https://media.spreadthesign.com/video/mp4/11/287267.mp4</t>
  </si>
  <si>
    <t>https://media.spreadthesign.com/video/mp4/43/381705.mp4</t>
  </si>
  <si>
    <t>https://media.spreadthesign.com/video/mp4/31/328402.mp4</t>
  </si>
  <si>
    <t>https://media.spreadthesign.com/video/mp4/21/234824.mp4</t>
  </si>
  <si>
    <t xml:space="preserve">Venus                                     Vénus                                      金星                        </t>
  </si>
  <si>
    <t xml:space="preserve">Venus = "kin" (gold: left image) + "sei" (star: right image) in Japanese
</t>
  </si>
  <si>
    <t>http://www.ssc.education.ed.ac.uk/BSL/astronomy/venus.html</t>
  </si>
  <si>
    <t>https://media.spreadthesign.com/video/mp4/17/290748.mp4</t>
  </si>
  <si>
    <t>https://youtu.be/yDHPWgHNQMQ</t>
  </si>
  <si>
    <t>https://media.spreadthesign.com/video/mp4/4/258494.mp4</t>
  </si>
  <si>
    <t>https://media.spreadthesign.com/video/mp4/25/241434.mp4</t>
  </si>
  <si>
    <t>https://media.spreadthesign.com/video/mp4/22/234946.mp4</t>
  </si>
  <si>
    <t>https://media.spreadthesign.com/video/mp4/26/233778.mp4</t>
  </si>
  <si>
    <t>https://media.spreadthesign.com/video/mp4/3/231070.mp4</t>
  </si>
  <si>
    <t>https://media.spreadthesign.com/video/mp4/12/313554.mp4</t>
  </si>
  <si>
    <t>https://media.spreadthesign.com/video/mp4/11/287276.mp4</t>
  </si>
  <si>
    <t>https://media.spreadthesign.com/video/mp4/43/381714.mp4</t>
  </si>
  <si>
    <t>https://media.spreadthesign.com/video/mp4/35/351670.mp4</t>
  </si>
  <si>
    <t>https://media.spreadthesign.com/video/mp4/31/391184.mp4</t>
  </si>
  <si>
    <t>https://media.spreadthesign.com/video/mp4/21/232380.mp4</t>
  </si>
  <si>
    <t>Winter Solstice: night long and short day                                           Solstice d'hiver: nuit et jour court                                                冬至                                                        Solsticio de invierno: la noche y de día corto</t>
  </si>
  <si>
    <t>winter solstice:
 make a round shape with your right hand (= the Sun)  move your right hand under your left hand (= the horizon)</t>
  </si>
  <si>
    <t>https://youtu.be/Jhs-KHh4YDY</t>
  </si>
  <si>
    <t>Zenith                                       Zénith                                      天頂                                      Cenit</t>
  </si>
  <si>
    <t>https://media.spreadthesign.com/video/mp4/1/224392.mp4</t>
  </si>
  <si>
    <t>https://media.spreadthesign.com/video/mp4/17/278932.mp4</t>
  </si>
  <si>
    <t>https://youtu.be/vqb3lHmQqVo</t>
  </si>
  <si>
    <t>https://media.spreadthesign.com/video/mp4/25/261593.mp4</t>
  </si>
  <si>
    <t>https://media.spreadthesign.com/video/mp4/9/151425.mp4</t>
  </si>
  <si>
    <t>https://media.spreadthesign.com/video/mp4/3/286745.mp4</t>
  </si>
  <si>
    <t>https://media.spreadthesign.com/video/mp4/19/195649.mp4</t>
  </si>
  <si>
    <t>https://media.spreadthesign.com/video/mp4/6/309039.mp4</t>
  </si>
  <si>
    <t>https://media.spreadthesign.com/video/mp4/12/316039.mp4</t>
  </si>
  <si>
    <t>https://media.spreadthesign.com/video/mp4/2/342609.mp4</t>
  </si>
  <si>
    <t>https://media.spreadthesign.com/video/mp4/43/390463.mp4</t>
  </si>
  <si>
    <t>https://media.spreadthesign.com/video/mp4/21/318134.mp4</t>
  </si>
</sst>
</file>

<file path=xl/styles.xml><?xml version="1.0" encoding="utf-8"?>
<styleSheet xmlns="http://schemas.openxmlformats.org/spreadsheetml/2006/main" xmlns:x14ac="http://schemas.microsoft.com/office/spreadsheetml/2009/9/ac" xmlns:mc="http://schemas.openxmlformats.org/markup-compatibility/2006">
  <fonts count="110">
    <font>
      <sz val="10.0"/>
      <color rgb="FF000000"/>
      <name val="Arial"/>
    </font>
    <font>
      <sz val="16.0"/>
      <color rgb="FFFFFFFF"/>
      <name val="Calibri"/>
    </font>
    <font>
      <b/>
      <sz val="18.0"/>
      <color rgb="FFFFFFFF"/>
      <name val="Calibri"/>
    </font>
    <font/>
    <font>
      <b/>
      <sz val="14.0"/>
      <color rgb="FFFFFFFF"/>
      <name val="Calibri"/>
    </font>
    <font>
      <b/>
      <sz val="14.0"/>
      <color rgb="FF000000"/>
      <name val="Calibri"/>
    </font>
    <font>
      <b/>
      <sz val="14.0"/>
      <color rgb="FFFFFFFF"/>
    </font>
    <font>
      <b/>
      <sz val="14.0"/>
      <color rgb="FFFFFFFF"/>
      <name val="Arial"/>
    </font>
    <font>
      <b/>
      <sz val="14.0"/>
      <color rgb="FF000000"/>
      <name val="Arial"/>
    </font>
    <font>
      <b/>
      <sz val="14.0"/>
      <color rgb="FF222222"/>
      <name val="Arial"/>
    </font>
    <font>
      <sz val="11.0"/>
      <color rgb="FF000000"/>
      <name val="Calibri"/>
    </font>
    <font>
      <color rgb="FF000000"/>
      <name val="Arial"/>
    </font>
    <font>
      <name val="Calibri"/>
    </font>
    <font>
      <color rgb="FFFFFFFF"/>
    </font>
    <font>
      <u/>
      <color rgb="FF1155CC"/>
    </font>
    <font>
      <u/>
      <color rgb="FF0000FF"/>
    </font>
    <font>
      <u/>
      <color rgb="FF0563C1"/>
      <name val="Arial"/>
    </font>
    <font>
      <name val="Arial"/>
    </font>
    <font>
      <u/>
      <color rgb="FF1155CC"/>
    </font>
    <font>
      <b/>
    </font>
    <font>
      <b/>
      <u/>
      <color rgb="FF0000FF"/>
    </font>
    <font>
      <b/>
      <name val="Arial"/>
    </font>
    <font>
      <u/>
      <color rgb="FF0000FF"/>
      <name val="Arial"/>
    </font>
    <font>
      <b/>
      <name val="Calibri"/>
    </font>
    <font>
      <u/>
      <color rgb="FF0000FF"/>
    </font>
    <font>
      <b/>
      <u/>
      <sz val="10.0"/>
      <color rgb="FF0000FF"/>
      <name val="Arial"/>
    </font>
    <font>
      <b/>
      <sz val="10.0"/>
      <name val="Arial"/>
    </font>
    <font>
      <b/>
      <u/>
      <color rgb="FF0000FF"/>
    </font>
    <font>
      <sz val="36.0"/>
    </font>
    <font>
      <color rgb="FF000000"/>
    </font>
    <font>
      <u/>
      <color rgb="FFFFFFFF"/>
    </font>
    <font>
      <u/>
      <color rgb="FFFFFFFF"/>
    </font>
    <font>
      <u/>
      <color rgb="FF0000FF"/>
    </font>
    <font>
      <u/>
      <color rgb="FF0000FF"/>
    </font>
    <font>
      <u/>
      <color rgb="FF0563C1"/>
      <name val="Arial"/>
    </font>
    <font>
      <u/>
      <color rgb="FF0563C1"/>
      <name val="Arial"/>
    </font>
    <font>
      <u/>
      <color rgb="FF1155CC"/>
    </font>
    <font>
      <b/>
      <u/>
      <color rgb="FF1155CC"/>
    </font>
    <font>
      <u/>
      <color rgb="FF0000FF"/>
    </font>
    <font>
      <b/>
      <u/>
      <color rgb="FF0000FF"/>
    </font>
    <font>
      <b/>
      <u/>
      <color rgb="FF0000FF"/>
    </font>
    <font>
      <b/>
      <color rgb="FF0563C1"/>
      <name val="Arial"/>
    </font>
    <font>
      <u/>
      <color rgb="FF1155CC"/>
      <name val="Arial"/>
    </font>
    <font>
      <color rgb="FFCC4125"/>
    </font>
    <font>
      <u/>
      <color rgb="FF0000FF"/>
    </font>
    <font>
      <b/>
      <u/>
      <color rgb="FF0000FF"/>
    </font>
    <font>
      <sz val="12.0"/>
      <color rgb="FF000000"/>
      <name val="Calibri"/>
    </font>
    <font>
      <b/>
      <u/>
      <color rgb="FF0000FF"/>
    </font>
    <font>
      <u/>
      <color rgb="FF0000FF"/>
    </font>
    <font>
      <b/>
      <u/>
      <sz val="10.0"/>
      <color rgb="FF0000FF"/>
      <name val="Arial"/>
    </font>
    <font>
      <b/>
      <u/>
      <color rgb="FF1155CC"/>
    </font>
    <font>
      <b/>
      <u/>
      <sz val="10.0"/>
      <color rgb="FF0000FF"/>
      <name val="Arial"/>
    </font>
    <font>
      <b/>
      <u/>
      <color rgb="FF1155CC"/>
    </font>
    <font>
      <u/>
      <color rgb="FF0000FF"/>
    </font>
    <font>
      <u/>
      <color rgb="FF0563C1"/>
      <name val="Arial"/>
    </font>
    <font>
      <u/>
      <color rgb="FF0000FF"/>
    </font>
    <font>
      <u/>
      <color rgb="FF0000FF"/>
    </font>
    <font>
      <u/>
      <color rgb="FF0000FF"/>
    </font>
    <font>
      <u/>
      <color rgb="FF0563C1"/>
    </font>
    <font>
      <u/>
      <color rgb="FFFFFFFF"/>
    </font>
    <font>
      <u/>
      <color rgb="FF0000FF"/>
      <name val="Arial"/>
    </font>
    <font>
      <u/>
      <color rgb="FF0000FF"/>
    </font>
    <font>
      <b/>
      <u/>
      <color rgb="FF0000FF"/>
    </font>
    <font>
      <u/>
      <color rgb="FF0000FF"/>
    </font>
    <font>
      <u/>
      <color rgb="FF0000FF"/>
    </font>
    <font>
      <b/>
      <u/>
      <color rgb="FF0563C1"/>
    </font>
    <font>
      <u/>
      <color rgb="FF0000FF"/>
    </font>
    <font>
      <u/>
      <color rgb="FF0000FF"/>
    </font>
    <font>
      <b/>
      <u/>
      <color rgb="FF1155CC"/>
    </font>
    <font>
      <u/>
      <color rgb="FF0000FF"/>
    </font>
    <font>
      <u/>
      <color rgb="FF0000FF"/>
    </font>
    <font>
      <u/>
      <color rgb="FF000080"/>
    </font>
    <font>
      <u/>
      <color rgb="FF0000FF"/>
    </font>
    <font>
      <sz val="36.0"/>
      <name val="Arial"/>
    </font>
    <font>
      <color rgb="FFEFEFEF"/>
    </font>
    <font>
      <u/>
      <color rgb="FF0000FF"/>
    </font>
    <font>
      <color rgb="FF0563C1"/>
    </font>
    <font>
      <b/>
      <u/>
      <color rgb="FF0000FF"/>
    </font>
    <font>
      <u/>
      <color rgb="FFFFFFFF"/>
    </font>
    <font>
      <u/>
      <color rgb="FF000080"/>
    </font>
    <font>
      <u/>
      <color rgb="FF0000FF"/>
    </font>
    <font>
      <u/>
      <color rgb="FF0000FF"/>
    </font>
    <font>
      <u/>
      <color rgb="FF0000FF"/>
    </font>
    <font>
      <u/>
      <color rgb="FF0000FF"/>
    </font>
    <font>
      <u/>
      <color rgb="FFFFF2CC"/>
    </font>
    <font>
      <u/>
      <color rgb="FFCC0000"/>
    </font>
    <font>
      <u/>
      <color rgb="FF1155CC"/>
    </font>
    <font>
      <u/>
      <color rgb="FFFFE599"/>
    </font>
    <font>
      <u/>
      <color rgb="FFFFE599"/>
    </font>
    <font>
      <b/>
      <color rgb="FF0563C1"/>
    </font>
    <font>
      <sz val="11.0"/>
      <color rgb="FFFFFFFF"/>
      <name val="Calibri"/>
    </font>
    <font>
      <u/>
      <color rgb="FF0563C1"/>
      <name val="Arial"/>
    </font>
    <font>
      <u/>
      <color rgb="FF0563C1"/>
      <name val="Arial"/>
    </font>
    <font>
      <u/>
      <color rgb="FFFFFFFF"/>
    </font>
    <font>
      <u/>
      <color rgb="FF0000FF"/>
    </font>
    <font>
      <u/>
      <color rgb="FF0000FF"/>
    </font>
    <font>
      <u/>
      <color rgb="FF0563C1"/>
      <name val="Arial"/>
    </font>
    <font>
      <u/>
      <color rgb="FF0563C1"/>
      <name val="Arial"/>
    </font>
    <font>
      <b/>
      <u/>
      <color rgb="FF1155CC"/>
    </font>
    <font>
      <u/>
      <color rgb="FF0000FF"/>
    </font>
    <font>
      <u/>
      <color rgb="FF0000FF"/>
    </font>
    <font>
      <u/>
      <color rgb="FF1155CC"/>
    </font>
    <font>
      <color rgb="FF1155CC"/>
    </font>
    <font>
      <color rgb="FFFFE599"/>
    </font>
    <font>
      <u/>
      <color rgb="FFFFE599"/>
    </font>
    <font>
      <u/>
      <color rgb="FFFFE599"/>
    </font>
    <font>
      <u/>
      <color rgb="FF0000FF"/>
    </font>
    <font>
      <u/>
      <color rgb="FFFFE599"/>
    </font>
    <font>
      <b/>
      <color rgb="FF000000"/>
    </font>
    <font>
      <u/>
      <color rgb="FFFFE599"/>
    </font>
  </fonts>
  <fills count="39">
    <fill>
      <patternFill patternType="none"/>
    </fill>
    <fill>
      <patternFill patternType="lightGray"/>
    </fill>
    <fill>
      <patternFill patternType="solid">
        <fgColor rgb="FF000000"/>
        <bgColor rgb="FF000000"/>
      </patternFill>
    </fill>
    <fill>
      <patternFill patternType="solid">
        <fgColor rgb="FF0B5394"/>
        <bgColor rgb="FF0B5394"/>
      </patternFill>
    </fill>
    <fill>
      <patternFill patternType="solid">
        <fgColor rgb="FF4A86E8"/>
        <bgColor rgb="FF4A86E8"/>
      </patternFill>
    </fill>
    <fill>
      <patternFill patternType="solid">
        <fgColor rgb="FF6AA84F"/>
        <bgColor rgb="FF6AA84F"/>
      </patternFill>
    </fill>
    <fill>
      <patternFill patternType="solid">
        <fgColor rgb="FFD99694"/>
        <bgColor rgb="FFD99694"/>
      </patternFill>
    </fill>
    <fill>
      <patternFill patternType="solid">
        <fgColor rgb="FF93CDDD"/>
        <bgColor rgb="FF93CDDD"/>
      </patternFill>
    </fill>
    <fill>
      <patternFill patternType="solid">
        <fgColor rgb="FFE69138"/>
        <bgColor rgb="FFE69138"/>
      </patternFill>
    </fill>
    <fill>
      <patternFill patternType="solid">
        <fgColor rgb="FFCC4125"/>
        <bgColor rgb="FFCC4125"/>
      </patternFill>
    </fill>
    <fill>
      <patternFill patternType="solid">
        <fgColor rgb="FFBF9000"/>
        <bgColor rgb="FFBF9000"/>
      </patternFill>
    </fill>
    <fill>
      <patternFill patternType="solid">
        <fgColor rgb="FF9FC5E8"/>
        <bgColor rgb="FF9FC5E8"/>
      </patternFill>
    </fill>
    <fill>
      <patternFill patternType="solid">
        <fgColor rgb="FFAFC440"/>
        <bgColor rgb="FFAFC440"/>
      </patternFill>
    </fill>
    <fill>
      <patternFill patternType="solid">
        <fgColor rgb="FFFFD966"/>
        <bgColor rgb="FFFFD966"/>
      </patternFill>
    </fill>
    <fill>
      <patternFill patternType="solid">
        <fgColor rgb="FF741B47"/>
        <bgColor rgb="FF741B47"/>
      </patternFill>
    </fill>
    <fill>
      <patternFill patternType="solid">
        <fgColor rgb="FF45818E"/>
        <bgColor rgb="FF45818E"/>
      </patternFill>
    </fill>
    <fill>
      <patternFill patternType="solid">
        <fgColor rgb="FF8E7CC3"/>
        <bgColor rgb="FF8E7CC3"/>
      </patternFill>
    </fill>
    <fill>
      <patternFill patternType="solid">
        <fgColor rgb="FFF1C232"/>
        <bgColor rgb="FFF1C232"/>
      </patternFill>
    </fill>
    <fill>
      <patternFill patternType="solid">
        <fgColor rgb="FFDE4A1E"/>
        <bgColor rgb="FFDE4A1E"/>
      </patternFill>
    </fill>
    <fill>
      <patternFill patternType="solid">
        <fgColor rgb="FF6D9EEB"/>
        <bgColor rgb="FF6D9EEB"/>
      </patternFill>
    </fill>
    <fill>
      <patternFill patternType="solid">
        <fgColor rgb="FF783F04"/>
        <bgColor rgb="FF783F04"/>
      </patternFill>
    </fill>
    <fill>
      <patternFill patternType="solid">
        <fgColor rgb="FFD2BEAA"/>
        <bgColor rgb="FFD2BEAA"/>
      </patternFill>
    </fill>
    <fill>
      <patternFill patternType="solid">
        <fgColor rgb="FF93C47D"/>
        <bgColor rgb="FF93C47D"/>
      </patternFill>
    </fill>
    <fill>
      <patternFill patternType="solid">
        <fgColor rgb="FF95A1B8"/>
        <bgColor rgb="FF95A1B8"/>
      </patternFill>
    </fill>
    <fill>
      <patternFill patternType="solid">
        <fgColor rgb="FFFF3E1F"/>
        <bgColor rgb="FFFF3E1F"/>
      </patternFill>
    </fill>
    <fill>
      <patternFill patternType="solid">
        <fgColor rgb="FFFFFF00"/>
        <bgColor rgb="FFFFFF00"/>
      </patternFill>
    </fill>
    <fill>
      <patternFill patternType="solid">
        <fgColor rgb="FF0000FF"/>
        <bgColor rgb="FF0000FF"/>
      </patternFill>
    </fill>
    <fill>
      <patternFill patternType="solid">
        <fgColor rgb="FF9900FF"/>
        <bgColor rgb="FF9900FF"/>
      </patternFill>
    </fill>
    <fill>
      <patternFill patternType="solid">
        <fgColor rgb="FFFF00FF"/>
        <bgColor rgb="FFFF00FF"/>
      </patternFill>
    </fill>
    <fill>
      <patternFill patternType="solid">
        <fgColor rgb="FFFF9900"/>
        <bgColor rgb="FFFF9900"/>
      </patternFill>
    </fill>
    <fill>
      <patternFill patternType="solid">
        <fgColor rgb="FF674EA7"/>
        <bgColor rgb="FF674EA7"/>
      </patternFill>
    </fill>
    <fill>
      <patternFill patternType="solid">
        <fgColor rgb="FFDD7E6B"/>
        <bgColor rgb="FFDD7E6B"/>
      </patternFill>
    </fill>
    <fill>
      <patternFill patternType="solid">
        <fgColor rgb="FFFFE599"/>
        <bgColor rgb="FFFFE599"/>
      </patternFill>
    </fill>
    <fill>
      <patternFill patternType="solid">
        <fgColor rgb="FFEAD1DC"/>
        <bgColor rgb="FFEAD1DC"/>
      </patternFill>
    </fill>
    <fill>
      <patternFill patternType="solid">
        <fgColor rgb="FFFFFFFF"/>
        <bgColor rgb="FFFFFFFF"/>
      </patternFill>
    </fill>
    <fill>
      <patternFill patternType="solid">
        <fgColor rgb="FFD9D9D9"/>
        <bgColor rgb="FFD9D9D9"/>
      </patternFill>
    </fill>
    <fill>
      <patternFill patternType="solid">
        <fgColor rgb="FFB7E1CD"/>
        <bgColor rgb="FFB7E1CD"/>
      </patternFill>
    </fill>
    <fill>
      <patternFill patternType="solid">
        <fgColor rgb="FFFFF2CC"/>
        <bgColor rgb="FFFFF2CC"/>
      </patternFill>
    </fill>
    <fill>
      <patternFill patternType="solid">
        <fgColor rgb="FFFF0000"/>
        <bgColor rgb="FFFF0000"/>
      </patternFill>
    </fill>
  </fills>
  <borders count="35">
    <border/>
    <border>
      <left style="thin">
        <color rgb="FF000000"/>
      </left>
      <right style="thin">
        <color rgb="FF000000"/>
      </right>
      <top style="thin">
        <color rgb="FF000000"/>
      </top>
    </border>
    <border>
      <left style="thin">
        <color rgb="FF000000"/>
      </left>
      <top style="thin">
        <color rgb="FF000000"/>
      </top>
      <bottom style="thin">
        <color rgb="FF000000"/>
      </bottom>
    </border>
    <border>
      <top style="thin">
        <color rgb="FF000000"/>
      </top>
      <bottom style="thin">
        <color rgb="FF000000"/>
      </bottom>
    </border>
    <border>
      <left style="thin">
        <color rgb="FF000000"/>
      </left>
      <right style="thin">
        <color rgb="FF000000"/>
      </right>
    </border>
    <border>
      <bottom style="thin">
        <color rgb="FF000000"/>
      </bottom>
    </border>
    <border>
      <right style="thin">
        <color rgb="FF000000"/>
      </right>
      <bottom style="thin">
        <color rgb="FF000000"/>
      </bottom>
    </border>
    <border>
      <left style="thin">
        <color rgb="FF434343"/>
      </left>
      <bottom style="thin">
        <color rgb="FF000000"/>
      </bottom>
    </border>
    <border>
      <right style="thin">
        <color rgb="FF434343"/>
      </right>
      <bottom style="thin">
        <color rgb="FF000000"/>
      </bottom>
    </border>
    <border>
      <left style="thin">
        <color rgb="FF434343"/>
      </left>
      <bottom style="thin">
        <color rgb="FF434343"/>
      </bottom>
    </border>
    <border>
      <bottom style="thin">
        <color rgb="FF434343"/>
      </bottom>
    </border>
    <border>
      <right style="thin">
        <color rgb="FF434343"/>
      </right>
      <bottom style="thin">
        <color rgb="FF434343"/>
      </bottom>
    </border>
    <border>
      <right style="thin">
        <color rgb="FF000000"/>
      </right>
      <top style="thin">
        <color rgb="FF000000"/>
      </top>
      <bottom style="thin">
        <color rgb="FF000000"/>
      </bottom>
    </border>
    <border>
      <left style="thin">
        <color rgb="FF000000"/>
      </left>
      <right style="thin">
        <color rgb="FF000000"/>
      </right>
      <bottom style="thin">
        <color rgb="FF000000"/>
      </bottom>
    </border>
    <border>
      <left style="thin">
        <color rgb="FF000000"/>
      </left>
      <right style="thin">
        <color rgb="FF000000"/>
      </right>
      <top style="thin">
        <color rgb="FF000000"/>
      </top>
      <bottom style="thin">
        <color rgb="FF000000"/>
      </bottom>
    </border>
    <border>
      <left style="thin">
        <color rgb="FF434343"/>
      </left>
      <right style="thin">
        <color rgb="FF000000"/>
      </right>
      <bottom style="thin">
        <color rgb="FF000000"/>
      </bottom>
    </border>
    <border>
      <left style="thin">
        <color rgb="FF434343"/>
      </left>
      <right style="thin">
        <color rgb="FF434343"/>
      </right>
      <top style="thin">
        <color rgb="FF434343"/>
      </top>
      <bottom style="thin">
        <color rgb="FF434343"/>
      </bottom>
    </border>
    <border>
      <left style="thin">
        <color rgb="FF434343"/>
      </left>
      <right style="thin">
        <color rgb="FF434343"/>
      </right>
      <top style="thin">
        <color rgb="FF434343"/>
      </top>
    </border>
    <border>
      <left style="thin">
        <color rgb="FF434343"/>
      </left>
      <top style="thin">
        <color rgb="FF434343"/>
      </top>
    </border>
    <border>
      <left style="thin">
        <color rgb="FF434343"/>
      </left>
      <right style="thin">
        <color rgb="FF434343"/>
      </right>
    </border>
    <border>
      <left style="thin">
        <color rgb="FF434343"/>
      </left>
    </border>
    <border>
      <right style="thin">
        <color rgb="FF434343"/>
      </right>
    </border>
    <border>
      <left style="thin">
        <color rgb="FF434343"/>
      </left>
      <right style="thin">
        <color rgb="FF000000"/>
      </right>
      <top style="thin">
        <color rgb="FF000000"/>
      </top>
      <bottom style="thin">
        <color rgb="FF000000"/>
      </bottom>
    </border>
    <border>
      <left style="thin">
        <color rgb="FF434343"/>
      </left>
      <top style="thin">
        <color rgb="FF434343"/>
      </top>
      <bottom style="thin">
        <color rgb="FF434343"/>
      </bottom>
    </border>
    <border>
      <left style="thin">
        <color rgb="FF000000"/>
      </left>
      <right style="thin">
        <color rgb="FF434343"/>
      </right>
      <top style="thin">
        <color rgb="FF000000"/>
      </top>
      <bottom style="thin">
        <color rgb="FF000000"/>
      </bottom>
    </border>
    <border>
      <left style="thin">
        <color rgb="FF434343"/>
      </left>
      <right style="thin">
        <color rgb="FF434343"/>
      </right>
      <bottom style="thin">
        <color rgb="FF434343"/>
      </bottom>
    </border>
    <border>
      <right style="thin">
        <color rgb="FF000000"/>
      </right>
    </border>
    <border>
      <left style="thin">
        <color rgb="FF000000"/>
      </left>
      <top style="thin">
        <color rgb="FF000000"/>
      </top>
    </border>
    <border>
      <left style="thin">
        <color rgb="FF434343"/>
      </left>
      <right style="thin">
        <color rgb="FF000000"/>
      </right>
      <top style="thin">
        <color rgb="FF000000"/>
      </top>
    </border>
    <border>
      <left style="thin">
        <color rgb="FF000000"/>
      </left>
      <right style="thin">
        <color rgb="FF434343"/>
      </right>
      <top style="thin">
        <color rgb="FF000000"/>
      </top>
    </border>
    <border>
      <left style="thin">
        <color rgb="FF000000"/>
      </left>
      <bottom style="thin">
        <color rgb="FF000000"/>
      </bottom>
    </border>
    <border>
      <left style="thin">
        <color rgb="FF000000"/>
      </left>
      <right style="thin">
        <color rgb="FF434343"/>
      </right>
      <bottom style="thin">
        <color rgb="FF000000"/>
      </bottom>
    </border>
    <border>
      <left style="thin">
        <color rgb="FF434343"/>
      </left>
      <right style="thin">
        <color rgb="FF000000"/>
      </right>
      <top style="thin">
        <color rgb="FF000000"/>
      </top>
      <bottom style="thin">
        <color rgb="FF434343"/>
      </bottom>
    </border>
    <border>
      <left style="thin">
        <color rgb="FF000000"/>
      </left>
      <right style="thin">
        <color rgb="FF000000"/>
      </right>
      <top style="thin">
        <color rgb="FF000000"/>
      </top>
      <bottom style="thin">
        <color rgb="FF434343"/>
      </bottom>
    </border>
    <border>
      <left style="thin">
        <color rgb="FF000000"/>
      </left>
      <right style="thin">
        <color rgb="FF434343"/>
      </right>
      <top style="thin">
        <color rgb="FF000000"/>
      </top>
      <bottom style="thin">
        <color rgb="FF434343"/>
      </bottom>
    </border>
  </borders>
  <cellStyleXfs count="1">
    <xf borderId="0" fillId="0" fontId="0" numFmtId="0" applyAlignment="1" applyFont="1"/>
  </cellStyleXfs>
  <cellXfs count="285">
    <xf borderId="0" fillId="0" fontId="0" numFmtId="0" xfId="0" applyAlignment="1" applyFont="1">
      <alignment readingOrder="0" shrinkToFit="0" vertical="bottom" wrapText="0"/>
    </xf>
    <xf borderId="1" fillId="2" fontId="1" numFmtId="0" xfId="0" applyAlignment="1" applyBorder="1" applyFill="1" applyFont="1">
      <alignment horizontal="center" readingOrder="0" shrinkToFit="0" vertical="center" wrapText="0"/>
    </xf>
    <xf borderId="2" fillId="2" fontId="2" numFmtId="0" xfId="0" applyAlignment="1" applyBorder="1" applyFont="1">
      <alignment horizontal="center" shrinkToFit="0" vertical="center" wrapText="1"/>
    </xf>
    <xf borderId="3" fillId="0" fontId="3" numFmtId="0" xfId="0" applyBorder="1" applyFont="1"/>
    <xf borderId="4" fillId="0" fontId="3" numFmtId="0" xfId="0" applyBorder="1" applyFont="1"/>
    <xf borderId="5" fillId="3" fontId="4" numFmtId="0" xfId="0" applyAlignment="1" applyBorder="1" applyFill="1" applyFont="1">
      <alignment horizontal="center" readingOrder="0" shrinkToFit="0" vertical="center" wrapText="1"/>
    </xf>
    <xf borderId="5" fillId="0" fontId="3" numFmtId="0" xfId="0" applyBorder="1" applyFont="1"/>
    <xf borderId="6" fillId="0" fontId="3" numFmtId="0" xfId="0" applyBorder="1" applyFont="1"/>
    <xf borderId="5" fillId="4" fontId="5" numFmtId="0" xfId="0" applyAlignment="1" applyBorder="1" applyFill="1" applyFont="1">
      <alignment horizontal="center" readingOrder="0" shrinkToFit="0" vertical="center" wrapText="1"/>
    </xf>
    <xf borderId="5" fillId="5" fontId="5" numFmtId="0" xfId="0" applyAlignment="1" applyBorder="1" applyFill="1" applyFont="1">
      <alignment horizontal="center" readingOrder="0" shrinkToFit="0" vertical="center" wrapText="1"/>
    </xf>
    <xf borderId="5" fillId="6" fontId="5" numFmtId="0" xfId="0" applyAlignment="1" applyBorder="1" applyFill="1" applyFont="1">
      <alignment horizontal="center" readingOrder="0" shrinkToFit="0" vertical="center" wrapText="1"/>
    </xf>
    <xf borderId="5" fillId="7" fontId="5" numFmtId="0" xfId="0" applyAlignment="1" applyBorder="1" applyFill="1" applyFont="1">
      <alignment horizontal="center" readingOrder="0" shrinkToFit="0" vertical="center" wrapText="1"/>
    </xf>
    <xf borderId="7" fillId="8" fontId="5" numFmtId="0" xfId="0" applyAlignment="1" applyBorder="1" applyFill="1" applyFont="1">
      <alignment horizontal="center" readingOrder="0" shrinkToFit="0" vertical="center" wrapText="1"/>
    </xf>
    <xf borderId="8" fillId="0" fontId="3" numFmtId="0" xfId="0" applyBorder="1" applyFont="1"/>
    <xf borderId="9" fillId="9" fontId="4" numFmtId="0" xfId="0" applyAlignment="1" applyBorder="1" applyFill="1" applyFont="1">
      <alignment horizontal="center" readingOrder="0" shrinkToFit="0" vertical="center" wrapText="1"/>
    </xf>
    <xf borderId="10" fillId="0" fontId="3" numFmtId="0" xfId="0" applyBorder="1" applyFont="1"/>
    <xf borderId="11" fillId="0" fontId="3" numFmtId="0" xfId="0" applyBorder="1" applyFont="1"/>
    <xf borderId="9" fillId="10" fontId="4" numFmtId="0" xfId="0" applyAlignment="1" applyBorder="1" applyFill="1" applyFont="1">
      <alignment horizontal="center" readingOrder="0" shrinkToFit="0" vertical="center" wrapText="1"/>
    </xf>
    <xf borderId="2" fillId="11" fontId="6" numFmtId="0" xfId="0" applyAlignment="1" applyBorder="1" applyFill="1" applyFont="1">
      <alignment horizontal="center" readingOrder="0" shrinkToFit="0" vertical="center" wrapText="1"/>
    </xf>
    <xf borderId="12" fillId="0" fontId="3" numFmtId="0" xfId="0" applyBorder="1" applyFont="1"/>
    <xf borderId="0" fillId="12" fontId="7" numFmtId="0" xfId="0" applyAlignment="1" applyFill="1" applyFont="1">
      <alignment horizontal="center" readingOrder="0" shrinkToFit="0" vertical="center" wrapText="1"/>
    </xf>
    <xf borderId="2" fillId="13" fontId="8" numFmtId="0" xfId="0" applyAlignment="1" applyBorder="1" applyFill="1" applyFont="1">
      <alignment horizontal="center" readingOrder="0" shrinkToFit="0" vertical="center" wrapText="1"/>
    </xf>
    <xf borderId="2" fillId="14" fontId="7" numFmtId="0" xfId="0" applyAlignment="1" applyBorder="1" applyFill="1" applyFont="1">
      <alignment horizontal="center" readingOrder="0" shrinkToFit="0" vertical="center" wrapText="1"/>
    </xf>
    <xf borderId="2" fillId="15" fontId="7" numFmtId="0" xfId="0" applyAlignment="1" applyBorder="1" applyFill="1" applyFont="1">
      <alignment horizontal="center" readingOrder="0" shrinkToFit="0" vertical="center" wrapText="1"/>
    </xf>
    <xf borderId="2" fillId="16" fontId="7" numFmtId="0" xfId="0" applyAlignment="1" applyBorder="1" applyFill="1" applyFont="1">
      <alignment horizontal="center" readingOrder="0" shrinkToFit="0" vertical="center" wrapText="1"/>
    </xf>
    <xf borderId="2" fillId="17" fontId="9" numFmtId="0" xfId="0" applyAlignment="1" applyBorder="1" applyFill="1" applyFont="1">
      <alignment horizontal="center" readingOrder="0" shrinkToFit="0" vertical="center" wrapText="1"/>
    </xf>
    <xf borderId="2" fillId="18" fontId="7" numFmtId="0" xfId="0" applyAlignment="1" applyBorder="1" applyFill="1" applyFont="1">
      <alignment horizontal="center" readingOrder="0" shrinkToFit="0" vertical="center" wrapText="1"/>
    </xf>
    <xf borderId="2" fillId="19" fontId="7" numFmtId="0" xfId="0" applyAlignment="1" applyBorder="1" applyFill="1" applyFont="1">
      <alignment horizontal="center" readingOrder="0" shrinkToFit="0" vertical="center" wrapText="1"/>
    </xf>
    <xf borderId="2" fillId="20" fontId="7" numFmtId="0" xfId="0" applyAlignment="1" applyBorder="1" applyFill="1" applyFont="1">
      <alignment horizontal="center" readingOrder="0" shrinkToFit="0" vertical="center" wrapText="1"/>
    </xf>
    <xf borderId="2" fillId="21" fontId="9" numFmtId="0" xfId="0" applyAlignment="1" applyBorder="1" applyFill="1" applyFont="1">
      <alignment horizontal="center" readingOrder="0" shrinkToFit="0" vertical="center" wrapText="1"/>
    </xf>
    <xf borderId="2" fillId="22" fontId="9" numFmtId="0" xfId="0" applyAlignment="1" applyBorder="1" applyFill="1" applyFont="1">
      <alignment horizontal="center" readingOrder="0" shrinkToFit="0" vertical="center" wrapText="1"/>
    </xf>
    <xf borderId="2" fillId="23" fontId="7" numFmtId="0" xfId="0" applyAlignment="1" applyBorder="1" applyFill="1" applyFont="1">
      <alignment horizontal="center" readingOrder="0" shrinkToFit="0" vertical="center" wrapText="1"/>
    </xf>
    <xf borderId="2" fillId="24" fontId="7" numFmtId="0" xfId="0" applyAlignment="1" applyBorder="1" applyFill="1" applyFont="1">
      <alignment horizontal="center" readingOrder="0" shrinkToFit="0" vertical="center" wrapText="1"/>
    </xf>
    <xf borderId="2" fillId="25" fontId="8" numFmtId="0" xfId="0" applyAlignment="1" applyBorder="1" applyFill="1" applyFont="1">
      <alignment horizontal="center" readingOrder="0" shrinkToFit="0" vertical="center" wrapText="1"/>
    </xf>
    <xf borderId="2" fillId="26" fontId="7" numFmtId="0" xfId="0" applyAlignment="1" applyBorder="1" applyFill="1" applyFont="1">
      <alignment horizontal="center" readingOrder="0" shrinkToFit="0" vertical="center" wrapText="1"/>
    </xf>
    <xf borderId="2" fillId="27" fontId="7" numFmtId="0" xfId="0" applyAlignment="1" applyBorder="1" applyFill="1" applyFont="1">
      <alignment horizontal="center" readingOrder="0" shrinkToFit="0" vertical="center" wrapText="1"/>
    </xf>
    <xf borderId="2" fillId="28" fontId="7" numFmtId="0" xfId="0" applyAlignment="1" applyBorder="1" applyFill="1" applyFont="1">
      <alignment horizontal="center" readingOrder="0" shrinkToFit="0" vertical="center" wrapText="1"/>
    </xf>
    <xf borderId="2" fillId="29" fontId="7" numFmtId="0" xfId="0" applyAlignment="1" applyBorder="1" applyFill="1" applyFont="1">
      <alignment horizontal="center" readingOrder="0" shrinkToFit="0" vertical="center" wrapText="1"/>
    </xf>
    <xf borderId="2" fillId="9" fontId="7" numFmtId="0" xfId="0" applyAlignment="1" applyBorder="1" applyFont="1">
      <alignment horizontal="center" readingOrder="0" shrinkToFit="0" vertical="center" wrapText="1"/>
    </xf>
    <xf borderId="2" fillId="5" fontId="7" numFmtId="0" xfId="0" applyAlignment="1" applyBorder="1" applyFont="1">
      <alignment horizontal="center" readingOrder="0" shrinkToFit="0" vertical="center" wrapText="1"/>
    </xf>
    <xf borderId="2" fillId="30" fontId="7" numFmtId="0" xfId="0" applyAlignment="1" applyBorder="1" applyFill="1" applyFont="1">
      <alignment horizontal="center" readingOrder="0" shrinkToFit="0" vertical="center" wrapText="1"/>
    </xf>
    <xf borderId="2" fillId="31" fontId="7" numFmtId="0" xfId="0" applyAlignment="1" applyBorder="1" applyFill="1" applyFont="1">
      <alignment horizontal="center" readingOrder="0" shrinkToFit="0" vertical="center" wrapText="1"/>
    </xf>
    <xf borderId="2" fillId="32" fontId="9" numFmtId="0" xfId="0" applyAlignment="1" applyBorder="1" applyFill="1" applyFont="1">
      <alignment horizontal="center" readingOrder="0" shrinkToFit="0" vertical="center" wrapText="1"/>
    </xf>
    <xf borderId="2" fillId="33" fontId="8" numFmtId="0" xfId="0" applyAlignment="1" applyBorder="1" applyFill="1" applyFont="1">
      <alignment horizontal="center" readingOrder="0" shrinkToFit="0" vertical="center" wrapText="1"/>
    </xf>
    <xf borderId="13" fillId="0" fontId="3" numFmtId="0" xfId="0" applyBorder="1" applyFont="1"/>
    <xf borderId="14" fillId="34" fontId="10" numFmtId="0" xfId="0" applyAlignment="1" applyBorder="1" applyFill="1" applyFont="1">
      <alignment horizontal="center" shrinkToFit="0" vertical="center" wrapText="1"/>
    </xf>
    <xf borderId="6" fillId="0" fontId="10" numFmtId="0" xfId="0" applyAlignment="1" applyBorder="1" applyFont="1">
      <alignment horizontal="center" readingOrder="0" shrinkToFit="0" vertical="center" wrapText="1"/>
    </xf>
    <xf borderId="6" fillId="34" fontId="10" numFmtId="0" xfId="0" applyAlignment="1" applyBorder="1" applyFont="1">
      <alignment horizontal="center" shrinkToFit="0" vertical="center" wrapText="1"/>
    </xf>
    <xf borderId="5" fillId="34" fontId="10" numFmtId="0" xfId="0" applyAlignment="1" applyBorder="1" applyFont="1">
      <alignment horizontal="center" shrinkToFit="0" vertical="center" wrapText="1"/>
    </xf>
    <xf borderId="15" fillId="34" fontId="10" numFmtId="0" xfId="0" applyAlignment="1" applyBorder="1" applyFont="1">
      <alignment horizontal="center" shrinkToFit="0" vertical="center" wrapText="1"/>
    </xf>
    <xf borderId="8" fillId="34" fontId="10" numFmtId="0" xfId="0" applyAlignment="1" applyBorder="1" applyFont="1">
      <alignment horizontal="center" shrinkToFit="0" vertical="center" wrapText="1"/>
    </xf>
    <xf borderId="16" fillId="34" fontId="10" numFmtId="0" xfId="0" applyAlignment="1" applyBorder="1" applyFont="1">
      <alignment horizontal="center" shrinkToFit="0" vertical="center" wrapText="1"/>
    </xf>
    <xf borderId="17" fillId="34" fontId="10" numFmtId="0" xfId="0" applyAlignment="1" applyBorder="1" applyFont="1">
      <alignment horizontal="center" shrinkToFit="0" vertical="center" wrapText="1"/>
    </xf>
    <xf borderId="18" fillId="34" fontId="10" numFmtId="0" xfId="0" applyAlignment="1" applyBorder="1" applyFont="1">
      <alignment horizontal="center" shrinkToFit="0" vertical="center" wrapText="1"/>
    </xf>
    <xf borderId="14" fillId="34" fontId="11" numFmtId="0" xfId="0" applyAlignment="1" applyBorder="1" applyFont="1">
      <alignment horizontal="center" readingOrder="0" shrinkToFit="0" vertical="center" wrapText="1"/>
    </xf>
    <xf borderId="14" fillId="34" fontId="3" numFmtId="0" xfId="0" applyAlignment="1" applyBorder="1" applyFont="1">
      <alignment horizontal="center" readingOrder="0" shrinkToFit="0" vertical="center" wrapText="1"/>
    </xf>
    <xf borderId="19" fillId="34" fontId="10" numFmtId="0" xfId="0" applyAlignment="1" applyBorder="1" applyFont="1">
      <alignment horizontal="center" shrinkToFit="0" vertical="center" wrapText="1"/>
    </xf>
    <xf borderId="20" fillId="34" fontId="10" numFmtId="0" xfId="0" applyAlignment="1" applyBorder="1" applyFont="1">
      <alignment horizontal="center" shrinkToFit="0" vertical="center" wrapText="1"/>
    </xf>
    <xf borderId="21" fillId="34" fontId="10" numFmtId="0" xfId="0" applyAlignment="1" applyBorder="1" applyFont="1">
      <alignment horizontal="center" shrinkToFit="0" vertical="center" wrapText="1"/>
    </xf>
    <xf borderId="2" fillId="34" fontId="10" numFmtId="0" xfId="0" applyAlignment="1" applyBorder="1" applyFont="1">
      <alignment horizontal="center" shrinkToFit="0" vertical="center" wrapText="1"/>
    </xf>
    <xf borderId="14" fillId="35" fontId="10" numFmtId="0" xfId="0" applyAlignment="1" applyBorder="1" applyFill="1" applyFont="1">
      <alignment horizontal="center" readingOrder="0" shrinkToFit="0" vertical="center" wrapText="1"/>
    </xf>
    <xf borderId="14" fillId="0" fontId="3" numFmtId="0" xfId="0" applyAlignment="1" applyBorder="1" applyFont="1">
      <alignment horizontal="center" shrinkToFit="0" vertical="center" wrapText="1"/>
    </xf>
    <xf borderId="14" fillId="34" fontId="12" numFmtId="0" xfId="0" applyAlignment="1" applyBorder="1" applyFont="1">
      <alignment horizontal="center" shrinkToFit="0" vertical="center" wrapText="1"/>
    </xf>
    <xf borderId="14" fillId="3" fontId="13" numFmtId="0" xfId="0" applyAlignment="1" applyBorder="1" applyFont="1">
      <alignment horizontal="center" shrinkToFit="0" vertical="center" wrapText="1"/>
    </xf>
    <xf borderId="14" fillId="3" fontId="3" numFmtId="0" xfId="0" applyAlignment="1" applyBorder="1" applyFont="1">
      <alignment horizontal="center" shrinkToFit="0" vertical="center" wrapText="1"/>
    </xf>
    <xf borderId="14" fillId="4" fontId="3" numFmtId="0" xfId="0" applyAlignment="1" applyBorder="1" applyFont="1">
      <alignment horizontal="center" shrinkToFit="0" vertical="center" wrapText="1"/>
    </xf>
    <xf borderId="14" fillId="4" fontId="13" numFmtId="0" xfId="0" applyAlignment="1" applyBorder="1" applyFont="1">
      <alignment horizontal="center" shrinkToFit="0" vertical="center" wrapText="1"/>
    </xf>
    <xf borderId="14" fillId="4" fontId="14" numFmtId="0" xfId="0" applyAlignment="1" applyBorder="1" applyFont="1">
      <alignment horizontal="center" readingOrder="0" shrinkToFit="0" vertical="center" wrapText="1"/>
    </xf>
    <xf borderId="14" fillId="5" fontId="3" numFmtId="0" xfId="0" applyAlignment="1" applyBorder="1" applyFont="1">
      <alignment horizontal="center" shrinkToFit="0" vertical="center" wrapText="1"/>
    </xf>
    <xf borderId="14" fillId="5" fontId="15" numFmtId="0" xfId="0" applyAlignment="1" applyBorder="1" applyFont="1">
      <alignment horizontal="center" readingOrder="0" shrinkToFit="0" vertical="center" wrapText="1"/>
    </xf>
    <xf borderId="14" fillId="6" fontId="3" numFmtId="0" xfId="0" applyAlignment="1" applyBorder="1" applyFont="1">
      <alignment horizontal="center" shrinkToFit="0" vertical="center" wrapText="1"/>
    </xf>
    <xf borderId="14" fillId="34" fontId="16" numFmtId="0" xfId="0" applyAlignment="1" applyBorder="1" applyFont="1">
      <alignment horizontal="center" readingOrder="0" shrinkToFit="0" vertical="center" wrapText="1"/>
    </xf>
    <xf borderId="12" fillId="6" fontId="17" numFmtId="0" xfId="0" applyAlignment="1" applyBorder="1" applyFont="1">
      <alignment horizontal="center" vertical="center"/>
    </xf>
    <xf borderId="0" fillId="7" fontId="3" numFmtId="0" xfId="0" applyAlignment="1" applyFont="1">
      <alignment horizontal="center" shrinkToFit="0" vertical="center" wrapText="1"/>
    </xf>
    <xf borderId="14" fillId="34" fontId="3" numFmtId="0" xfId="0" applyAlignment="1" applyBorder="1" applyFont="1">
      <alignment horizontal="center" shrinkToFit="0" vertical="center" wrapText="1"/>
    </xf>
    <xf borderId="14" fillId="7" fontId="18" numFmtId="0" xfId="0" applyAlignment="1" applyBorder="1" applyFont="1">
      <alignment horizontal="center" readingOrder="0" shrinkToFit="0" vertical="center" wrapText="1"/>
    </xf>
    <xf borderId="2" fillId="7" fontId="3" numFmtId="0" xfId="0" applyAlignment="1" applyBorder="1" applyFont="1">
      <alignment horizontal="center" shrinkToFit="0" vertical="center" wrapText="1"/>
    </xf>
    <xf borderId="22" fillId="8" fontId="3" numFmtId="0" xfId="0" applyAlignment="1" applyBorder="1" applyFont="1">
      <alignment horizontal="center" shrinkToFit="0" vertical="center" wrapText="1"/>
    </xf>
    <xf borderId="14" fillId="8" fontId="3" numFmtId="0" xfId="0" applyAlignment="1" applyBorder="1" applyFont="1">
      <alignment horizontal="center" shrinkToFit="0" vertical="center" wrapText="1"/>
    </xf>
    <xf borderId="14" fillId="8" fontId="19" numFmtId="0" xfId="0" applyAlignment="1" applyBorder="1" applyFont="1">
      <alignment horizontal="center" readingOrder="0" shrinkToFit="0" vertical="center" wrapText="1"/>
    </xf>
    <xf borderId="2" fillId="0" fontId="20" numFmtId="0" xfId="0" applyAlignment="1" applyBorder="1" applyFont="1">
      <alignment horizontal="center" readingOrder="0" shrinkToFit="0" vertical="center" wrapText="1"/>
    </xf>
    <xf borderId="16" fillId="9" fontId="12" numFmtId="0" xfId="0" applyAlignment="1" applyBorder="1" applyFont="1">
      <alignment horizontal="center" shrinkToFit="0" vertical="center" wrapText="1"/>
    </xf>
    <xf borderId="16" fillId="34" fontId="21" numFmtId="0" xfId="0" applyAlignment="1" applyBorder="1" applyFont="1">
      <alignment horizontal="center" readingOrder="0" shrinkToFit="0" vertical="center" wrapText="1"/>
    </xf>
    <xf borderId="0" fillId="9" fontId="3" numFmtId="0" xfId="0" applyFont="1"/>
    <xf borderId="16" fillId="10" fontId="12" numFmtId="0" xfId="0" applyAlignment="1" applyBorder="1" applyFont="1">
      <alignment horizontal="center" shrinkToFit="0" vertical="center" wrapText="1"/>
    </xf>
    <xf borderId="23" fillId="10" fontId="12" numFmtId="0" xfId="0" applyAlignment="1" applyBorder="1" applyFont="1">
      <alignment horizontal="center" shrinkToFit="0" vertical="center" wrapText="1"/>
    </xf>
    <xf borderId="14" fillId="34" fontId="22" numFmtId="0" xfId="0" applyAlignment="1" applyBorder="1" applyFont="1">
      <alignment horizontal="center" readingOrder="0" shrinkToFit="0" vertical="center" wrapText="1"/>
    </xf>
    <xf borderId="14" fillId="10" fontId="23" numFmtId="0" xfId="0" applyAlignment="1" applyBorder="1" applyFont="1">
      <alignment horizontal="center" readingOrder="0" shrinkToFit="0" vertical="center" wrapText="1"/>
    </xf>
    <xf borderId="14" fillId="11" fontId="3" numFmtId="0" xfId="0" applyAlignment="1" applyBorder="1" applyFont="1">
      <alignment horizontal="center" shrinkToFit="0" vertical="center" wrapText="1"/>
    </xf>
    <xf borderId="14" fillId="34" fontId="24" numFmtId="0" xfId="0" applyAlignment="1" applyBorder="1" applyFont="1">
      <alignment horizontal="center" readingOrder="0" shrinkToFit="0" vertical="center" wrapText="1"/>
    </xf>
    <xf borderId="14" fillId="12" fontId="3" numFmtId="0" xfId="0" applyAlignment="1" applyBorder="1" applyFont="1">
      <alignment horizontal="center" shrinkToFit="0" vertical="center" wrapText="1"/>
    </xf>
    <xf borderId="14" fillId="13" fontId="3" numFmtId="0" xfId="0" applyAlignment="1" applyBorder="1" applyFont="1">
      <alignment horizontal="center" shrinkToFit="0" vertical="center" wrapText="1"/>
    </xf>
    <xf borderId="14" fillId="0" fontId="25" numFmtId="0" xfId="0" applyAlignment="1" applyBorder="1" applyFont="1">
      <alignment horizontal="center" readingOrder="0" shrinkToFit="0" vertical="center" wrapText="1"/>
    </xf>
    <xf borderId="14" fillId="13" fontId="26" numFmtId="0" xfId="0" applyAlignment="1" applyBorder="1" applyFont="1">
      <alignment horizontal="center" readingOrder="0" shrinkToFit="0" vertical="center" wrapText="1"/>
    </xf>
    <xf borderId="14" fillId="14" fontId="3" numFmtId="0" xfId="0" applyAlignment="1" applyBorder="1" applyFont="1">
      <alignment horizontal="center" shrinkToFit="0" vertical="center" wrapText="1"/>
    </xf>
    <xf borderId="14" fillId="34" fontId="27" numFmtId="0" xfId="0" applyAlignment="1" applyBorder="1" applyFont="1">
      <alignment horizontal="center" readingOrder="0" shrinkToFit="0" vertical="center" wrapText="1"/>
    </xf>
    <xf borderId="14" fillId="15" fontId="3" numFmtId="0" xfId="0" applyAlignment="1" applyBorder="1" applyFont="1">
      <alignment horizontal="center" shrinkToFit="0" vertical="center" wrapText="1"/>
    </xf>
    <xf borderId="14" fillId="16" fontId="3" numFmtId="0" xfId="0" applyAlignment="1" applyBorder="1" applyFont="1">
      <alignment horizontal="center" shrinkToFit="0" vertical="center" wrapText="1"/>
    </xf>
    <xf borderId="14" fillId="17" fontId="3" numFmtId="0" xfId="0" applyAlignment="1" applyBorder="1" applyFont="1">
      <alignment horizontal="center" shrinkToFit="0" vertical="center" wrapText="1"/>
    </xf>
    <xf borderId="14" fillId="18" fontId="3" numFmtId="0" xfId="0" applyAlignment="1" applyBorder="1" applyFont="1">
      <alignment horizontal="center" shrinkToFit="0" vertical="center" wrapText="1"/>
    </xf>
    <xf borderId="14" fillId="19" fontId="3" numFmtId="0" xfId="0" applyAlignment="1" applyBorder="1" applyFont="1">
      <alignment horizontal="center" shrinkToFit="0" vertical="center" wrapText="1"/>
    </xf>
    <xf borderId="14" fillId="20" fontId="3" numFmtId="0" xfId="0" applyAlignment="1" applyBorder="1" applyFont="1">
      <alignment horizontal="center" shrinkToFit="0" vertical="center" wrapText="1"/>
    </xf>
    <xf borderId="14" fillId="21" fontId="3" numFmtId="0" xfId="0" applyAlignment="1" applyBorder="1" applyFont="1">
      <alignment horizontal="center" shrinkToFit="0" vertical="center" wrapText="1"/>
    </xf>
    <xf borderId="14" fillId="36" fontId="3" numFmtId="0" xfId="0" applyAlignment="1" applyBorder="1" applyFill="1" applyFont="1">
      <alignment horizontal="center" shrinkToFit="0" vertical="center" wrapText="1"/>
    </xf>
    <xf borderId="14" fillId="23" fontId="3" numFmtId="0" xfId="0" applyAlignment="1" applyBorder="1" applyFont="1">
      <alignment horizontal="center" shrinkToFit="0" vertical="center" wrapText="1"/>
    </xf>
    <xf borderId="14" fillId="24" fontId="3" numFmtId="0" xfId="0" applyAlignment="1" applyBorder="1" applyFont="1">
      <alignment horizontal="center" shrinkToFit="0" vertical="center" wrapText="1"/>
    </xf>
    <xf borderId="14" fillId="25" fontId="3" numFmtId="0" xfId="0" applyAlignment="1" applyBorder="1" applyFont="1">
      <alignment horizontal="center" shrinkToFit="0" vertical="center" wrapText="1"/>
    </xf>
    <xf borderId="14" fillId="26" fontId="3" numFmtId="0" xfId="0" applyAlignment="1" applyBorder="1" applyFont="1">
      <alignment horizontal="center" shrinkToFit="0" vertical="center" wrapText="1"/>
    </xf>
    <xf borderId="14" fillId="27" fontId="3" numFmtId="0" xfId="0" applyAlignment="1" applyBorder="1" applyFont="1">
      <alignment horizontal="center" shrinkToFit="0" vertical="center" wrapText="1"/>
    </xf>
    <xf borderId="14" fillId="28" fontId="3" numFmtId="0" xfId="0" applyAlignment="1" applyBorder="1" applyFont="1">
      <alignment horizontal="center" shrinkToFit="0" vertical="center" wrapText="1"/>
    </xf>
    <xf borderId="14" fillId="29" fontId="3" numFmtId="0" xfId="0" applyAlignment="1" applyBorder="1" applyFont="1">
      <alignment horizontal="center" shrinkToFit="0" vertical="center" wrapText="1"/>
    </xf>
    <xf borderId="14" fillId="9" fontId="3" numFmtId="0" xfId="0" applyAlignment="1" applyBorder="1" applyFont="1">
      <alignment horizontal="center" shrinkToFit="0" vertical="center" wrapText="1"/>
    </xf>
    <xf borderId="14" fillId="30" fontId="3" numFmtId="0" xfId="0" applyAlignment="1" applyBorder="1" applyFont="1">
      <alignment horizontal="center" shrinkToFit="0" vertical="center" wrapText="1"/>
    </xf>
    <xf borderId="14" fillId="31" fontId="3" numFmtId="0" xfId="0" applyAlignment="1" applyBorder="1" applyFont="1">
      <alignment horizontal="center" shrinkToFit="0" vertical="center" wrapText="1"/>
    </xf>
    <xf borderId="14" fillId="32" fontId="3" numFmtId="0" xfId="0" applyAlignment="1" applyBorder="1" applyFont="1">
      <alignment horizontal="center" shrinkToFit="0" vertical="center" wrapText="1"/>
    </xf>
    <xf borderId="14" fillId="33" fontId="28" numFmtId="0" xfId="0" applyAlignment="1" applyBorder="1" applyFont="1">
      <alignment horizontal="center" readingOrder="0" shrinkToFit="0" vertical="center" wrapText="1"/>
    </xf>
    <xf borderId="2" fillId="33" fontId="28" numFmtId="0" xfId="0" applyAlignment="1" applyBorder="1" applyFont="1">
      <alignment horizontal="center" readingOrder="0" shrinkToFit="0" vertical="center" wrapText="1"/>
    </xf>
    <xf borderId="14" fillId="34" fontId="29" numFmtId="0" xfId="0" applyAlignment="1" applyBorder="1" applyFont="1">
      <alignment horizontal="center" shrinkToFit="0" vertical="center" wrapText="1"/>
    </xf>
    <xf borderId="14" fillId="3" fontId="30" numFmtId="0" xfId="0" applyAlignment="1" applyBorder="1" applyFont="1">
      <alignment horizontal="center" readingOrder="0" shrinkToFit="0" vertical="center" wrapText="1"/>
    </xf>
    <xf borderId="14" fillId="4" fontId="31" numFmtId="0" xfId="0" applyAlignment="1" applyBorder="1" applyFont="1">
      <alignment horizontal="center" shrinkToFit="0" vertical="center" wrapText="1"/>
    </xf>
    <xf borderId="14" fillId="4" fontId="32" numFmtId="0" xfId="0" applyAlignment="1" applyBorder="1" applyFont="1">
      <alignment horizontal="center" readingOrder="0" shrinkToFit="0" vertical="center" wrapText="1"/>
    </xf>
    <xf borderId="14" fillId="34" fontId="33" numFmtId="0" xfId="0" applyAlignment="1" applyBorder="1" applyFont="1">
      <alignment horizontal="center" readingOrder="0" shrinkToFit="0" vertical="center" wrapText="1"/>
    </xf>
    <xf borderId="14" fillId="34" fontId="10" numFmtId="0" xfId="0" applyAlignment="1" applyBorder="1" applyFont="1">
      <alignment horizontal="center" readingOrder="0" shrinkToFit="0" vertical="center" wrapText="1"/>
    </xf>
    <xf borderId="13" fillId="34" fontId="34" numFmtId="0" xfId="0" applyAlignment="1" applyBorder="1" applyFont="1">
      <alignment horizontal="center" readingOrder="0" shrinkToFit="0" vertical="center" wrapText="1"/>
    </xf>
    <xf borderId="6" fillId="34" fontId="35" numFmtId="0" xfId="0" applyAlignment="1" applyBorder="1" applyFont="1">
      <alignment horizontal="center" shrinkToFit="0" vertical="center" wrapText="1"/>
    </xf>
    <xf borderId="14" fillId="34" fontId="36" numFmtId="0" xfId="0" applyAlignment="1" applyBorder="1" applyFont="1">
      <alignment horizontal="center" readingOrder="0" shrinkToFit="0" vertical="center" wrapText="1"/>
    </xf>
    <xf borderId="24" fillId="8" fontId="19" numFmtId="0" xfId="0" applyAlignment="1" applyBorder="1" applyFont="1">
      <alignment horizontal="center" shrinkToFit="0" vertical="center" wrapText="1"/>
    </xf>
    <xf borderId="16" fillId="9" fontId="3" numFmtId="0" xfId="0" applyAlignment="1" applyBorder="1" applyFont="1">
      <alignment horizontal="center" shrinkToFit="0" vertical="center" wrapText="1"/>
    </xf>
    <xf borderId="16" fillId="34" fontId="37" numFmtId="0" xfId="0" applyAlignment="1" applyBorder="1" applyFont="1">
      <alignment horizontal="center" readingOrder="0" shrinkToFit="0" vertical="center" wrapText="1"/>
    </xf>
    <xf borderId="16" fillId="9" fontId="19" numFmtId="0" xfId="0" applyAlignment="1" applyBorder="1" applyFont="1">
      <alignment horizontal="center" shrinkToFit="0" vertical="center" wrapText="1"/>
    </xf>
    <xf borderId="16" fillId="10" fontId="3" numFmtId="0" xfId="0" applyAlignment="1" applyBorder="1" applyFont="1">
      <alignment horizontal="center" shrinkToFit="0" vertical="center" wrapText="1"/>
    </xf>
    <xf borderId="25" fillId="34" fontId="38" numFmtId="0" xfId="0" applyAlignment="1" applyBorder="1" applyFont="1">
      <alignment horizontal="center" readingOrder="0" shrinkToFit="0" vertical="center" wrapText="1"/>
    </xf>
    <xf borderId="9" fillId="10" fontId="19" numFmtId="0" xfId="0" applyAlignment="1" applyBorder="1" applyFont="1">
      <alignment horizontal="center" shrinkToFit="0" vertical="center" wrapText="1"/>
    </xf>
    <xf borderId="14" fillId="0" fontId="39" numFmtId="0" xfId="0" applyAlignment="1" applyBorder="1" applyFont="1">
      <alignment horizontal="center" readingOrder="0" shrinkToFit="0" vertical="center" wrapText="1"/>
    </xf>
    <xf borderId="14" fillId="13" fontId="19" numFmtId="0" xfId="0" applyAlignment="1" applyBorder="1" applyFont="1">
      <alignment horizontal="center" readingOrder="0" shrinkToFit="0" vertical="center" wrapText="1"/>
    </xf>
    <xf borderId="6" fillId="6" fontId="17" numFmtId="0" xfId="0" applyAlignment="1" applyBorder="1" applyFont="1">
      <alignment horizontal="center" vertical="center"/>
    </xf>
    <xf borderId="23" fillId="10" fontId="19" numFmtId="0" xfId="0" applyAlignment="1" applyBorder="1" applyFont="1">
      <alignment horizontal="center" shrinkToFit="0" vertical="center" wrapText="1"/>
    </xf>
    <xf borderId="14" fillId="8" fontId="19" numFmtId="0" xfId="0" applyAlignment="1" applyBorder="1" applyFont="1">
      <alignment horizontal="center" readingOrder="0" shrinkToFit="0" vertical="center" wrapText="1"/>
    </xf>
    <xf borderId="2" fillId="0" fontId="40" numFmtId="0" xfId="0" applyAlignment="1" applyBorder="1" applyFont="1">
      <alignment horizontal="center" readingOrder="0" shrinkToFit="0" vertical="center" wrapText="1"/>
    </xf>
    <xf borderId="0" fillId="34" fontId="41" numFmtId="0" xfId="0" applyAlignment="1" applyFont="1">
      <alignment readingOrder="0" shrinkToFit="0" vertical="center" wrapText="1"/>
    </xf>
    <xf borderId="16" fillId="9" fontId="19" numFmtId="0" xfId="0" applyAlignment="1" applyBorder="1" applyFont="1">
      <alignment horizontal="center" readingOrder="0" shrinkToFit="0" vertical="center" wrapText="1"/>
    </xf>
    <xf borderId="23" fillId="10" fontId="19" numFmtId="0" xfId="0" applyAlignment="1" applyBorder="1" applyFont="1">
      <alignment horizontal="center" readingOrder="0" shrinkToFit="0" vertical="center" wrapText="1"/>
    </xf>
    <xf borderId="8" fillId="6" fontId="17" numFmtId="0" xfId="0" applyAlignment="1" applyBorder="1" applyFont="1">
      <alignment horizontal="center" vertical="center"/>
    </xf>
    <xf borderId="16" fillId="7" fontId="3" numFmtId="0" xfId="0" applyAlignment="1" applyBorder="1" applyFont="1">
      <alignment horizontal="center" shrinkToFit="0" vertical="center" wrapText="1"/>
    </xf>
    <xf borderId="12" fillId="34" fontId="3" numFmtId="0" xfId="0" applyAlignment="1" applyBorder="1" applyFont="1">
      <alignment horizontal="center" shrinkToFit="0" vertical="center" wrapText="1"/>
    </xf>
    <xf borderId="6" fillId="34" fontId="42" numFmtId="0" xfId="0" applyAlignment="1" applyBorder="1" applyFont="1">
      <alignment horizontal="center" shrinkToFit="0" vertical="center" wrapText="1"/>
    </xf>
    <xf borderId="16" fillId="34" fontId="19" numFmtId="0" xfId="0" applyAlignment="1" applyBorder="1" applyFont="1">
      <alignment horizontal="center" readingOrder="0" shrinkToFit="0" vertical="center" wrapText="1"/>
    </xf>
    <xf borderId="0" fillId="9" fontId="43" numFmtId="0" xfId="0" applyFont="1"/>
    <xf borderId="16" fillId="34" fontId="44" numFmtId="0" xfId="0" applyAlignment="1" applyBorder="1" applyFont="1">
      <alignment horizontal="center" readingOrder="0" shrinkToFit="0" vertical="center" wrapText="1"/>
    </xf>
    <xf borderId="0" fillId="0" fontId="45" numFmtId="0" xfId="0" applyAlignment="1" applyFont="1">
      <alignment horizontal="center" readingOrder="0" shrinkToFit="0" vertical="center" wrapText="1"/>
    </xf>
    <xf borderId="14" fillId="34" fontId="46" numFmtId="0" xfId="0" applyAlignment="1" applyBorder="1" applyFont="1">
      <alignment horizontal="center" readingOrder="0" shrinkToFit="0" vertical="center" wrapText="1"/>
    </xf>
    <xf borderId="14" fillId="7" fontId="3" numFmtId="0" xfId="0" applyAlignment="1" applyBorder="1" applyFont="1">
      <alignment horizontal="center" shrinkToFit="0" vertical="center" wrapText="1"/>
    </xf>
    <xf borderId="24" fillId="0" fontId="47" numFmtId="0" xfId="0" applyAlignment="1" applyBorder="1" applyFont="1">
      <alignment horizontal="center" readingOrder="0" shrinkToFit="0" vertical="center" wrapText="1"/>
    </xf>
    <xf borderId="0" fillId="0" fontId="48" numFmtId="0" xfId="0" applyAlignment="1" applyFont="1">
      <alignment readingOrder="0" vertical="center"/>
    </xf>
    <xf borderId="0" fillId="13" fontId="26" numFmtId="0" xfId="0" applyAlignment="1" applyFont="1">
      <alignment horizontal="center" readingOrder="0" shrinkToFit="0" vertical="center" wrapText="1"/>
    </xf>
    <xf borderId="5" fillId="0" fontId="49" numFmtId="0" xfId="0" applyAlignment="1" applyBorder="1" applyFont="1">
      <alignment horizontal="center" readingOrder="0" shrinkToFit="0" vertical="center" wrapText="1"/>
    </xf>
    <xf borderId="14" fillId="34" fontId="50" numFmtId="0" xfId="0" applyAlignment="1" applyBorder="1" applyFont="1">
      <alignment horizontal="center" readingOrder="0" shrinkToFit="0" vertical="center" wrapText="1"/>
    </xf>
    <xf borderId="0" fillId="0" fontId="51" numFmtId="0" xfId="0" applyAlignment="1" applyFont="1">
      <alignment horizontal="center" readingOrder="0" shrinkToFit="0" vertical="center" wrapText="1"/>
    </xf>
    <xf borderId="13" fillId="6" fontId="17" numFmtId="0" xfId="0" applyAlignment="1" applyBorder="1" applyFont="1">
      <alignment horizontal="center" vertical="center"/>
    </xf>
    <xf borderId="14" fillId="7" fontId="52" numFmtId="0" xfId="0" applyAlignment="1" applyBorder="1" applyFont="1">
      <alignment horizontal="center" readingOrder="0" shrinkToFit="0" vertical="center" wrapText="1"/>
    </xf>
    <xf borderId="14" fillId="30" fontId="53" numFmtId="0" xfId="0" applyAlignment="1" applyBorder="1" applyFont="1">
      <alignment horizontal="center" readingOrder="0" shrinkToFit="0" vertical="center" wrapText="1"/>
    </xf>
    <xf borderId="14" fillId="3" fontId="13" numFmtId="0" xfId="0" applyAlignment="1" applyBorder="1" applyFont="1">
      <alignment horizontal="center" readingOrder="0" shrinkToFit="0" vertical="center" wrapText="1"/>
    </xf>
    <xf borderId="6" fillId="34" fontId="54" numFmtId="0" xfId="0" applyAlignment="1" applyBorder="1" applyFont="1">
      <alignment horizontal="center" readingOrder="0" shrinkToFit="0" vertical="center" wrapText="1"/>
    </xf>
    <xf borderId="14" fillId="11" fontId="55" numFmtId="0" xfId="0" applyAlignment="1" applyBorder="1" applyFont="1">
      <alignment horizontal="center" readingOrder="0" shrinkToFit="0" vertical="center" wrapText="1"/>
    </xf>
    <xf borderId="14" fillId="18" fontId="56" numFmtId="0" xfId="0" applyAlignment="1" applyBorder="1" applyFont="1">
      <alignment horizontal="center" readingOrder="0" shrinkToFit="0" vertical="center" wrapText="1"/>
    </xf>
    <xf borderId="14" fillId="20" fontId="57" numFmtId="0" xfId="0" applyAlignment="1" applyBorder="1" applyFont="1">
      <alignment horizontal="center" readingOrder="0" shrinkToFit="0" vertical="center" wrapText="1"/>
    </xf>
    <xf borderId="14" fillId="21" fontId="3" numFmtId="0" xfId="0" applyAlignment="1" applyBorder="1" applyFont="1">
      <alignment horizontal="center" readingOrder="0" shrinkToFit="0" vertical="center" wrapText="1"/>
    </xf>
    <xf borderId="14" fillId="34" fontId="58" numFmtId="0" xfId="0" applyAlignment="1" applyBorder="1" applyFont="1">
      <alignment horizontal="center" readingOrder="0" shrinkToFit="0" vertical="center" wrapText="1"/>
    </xf>
    <xf borderId="14" fillId="3" fontId="59" numFmtId="0" xfId="0" applyAlignment="1" applyBorder="1" applyFont="1">
      <alignment horizontal="center" readingOrder="0" shrinkToFit="0" vertical="center" wrapText="1"/>
    </xf>
    <xf borderId="6" fillId="6" fontId="60" numFmtId="0" xfId="0" applyAlignment="1" applyBorder="1" applyFont="1">
      <alignment horizontal="center" readingOrder="0" vertical="center"/>
    </xf>
    <xf borderId="16" fillId="34" fontId="61" numFmtId="0" xfId="0" applyAlignment="1" applyBorder="1" applyFont="1">
      <alignment horizontal="center" readingOrder="0" shrinkToFit="0" vertical="center" wrapText="1"/>
    </xf>
    <xf borderId="16" fillId="9" fontId="62" numFmtId="0" xfId="0" applyAlignment="1" applyBorder="1" applyFont="1">
      <alignment horizontal="center" readingOrder="0" shrinkToFit="0" vertical="center" wrapText="1"/>
    </xf>
    <xf borderId="16" fillId="10" fontId="63" numFmtId="0" xfId="0" applyAlignment="1" applyBorder="1" applyFont="1">
      <alignment horizontal="center" readingOrder="0" shrinkToFit="0" vertical="center" wrapText="1"/>
    </xf>
    <xf borderId="14" fillId="11" fontId="64" numFmtId="0" xfId="0" applyAlignment="1" applyBorder="1" applyFont="1">
      <alignment horizontal="center" readingOrder="0" shrinkToFit="0" vertical="center" wrapText="1"/>
    </xf>
    <xf borderId="14" fillId="12" fontId="3" numFmtId="0" xfId="0" applyAlignment="1" applyBorder="1" applyFont="1">
      <alignment horizontal="center" readingOrder="0" shrinkToFit="0" vertical="center" wrapText="1"/>
    </xf>
    <xf borderId="14" fillId="34" fontId="65" numFmtId="0" xfId="0" applyAlignment="1" applyBorder="1" applyFont="1">
      <alignment horizontal="center" readingOrder="0" shrinkToFit="0" vertical="center" wrapText="1"/>
    </xf>
    <xf borderId="14" fillId="30" fontId="66" numFmtId="0" xfId="0" applyAlignment="1" applyBorder="1" applyFont="1">
      <alignment horizontal="center" readingOrder="0" shrinkToFit="0" vertical="center" wrapText="1"/>
    </xf>
    <xf borderId="6" fillId="6" fontId="17" numFmtId="0" xfId="0" applyAlignment="1" applyBorder="1" applyFont="1">
      <alignment horizontal="center" readingOrder="0" vertical="center"/>
    </xf>
    <xf borderId="14" fillId="21" fontId="67" numFmtId="0" xfId="0" applyAlignment="1" applyBorder="1" applyFont="1">
      <alignment horizontal="center" readingOrder="0" shrinkToFit="0" vertical="center" wrapText="1"/>
    </xf>
    <xf borderId="0" fillId="0" fontId="68" numFmtId="0" xfId="0" applyAlignment="1" applyFont="1">
      <alignment readingOrder="0"/>
    </xf>
    <xf borderId="14" fillId="27" fontId="69" numFmtId="0" xfId="0" applyAlignment="1" applyBorder="1" applyFont="1">
      <alignment horizontal="center" readingOrder="0" shrinkToFit="0" vertical="center" wrapText="1"/>
    </xf>
    <xf borderId="14" fillId="28" fontId="70" numFmtId="0" xfId="0" applyAlignment="1" applyBorder="1" applyFont="1">
      <alignment horizontal="center" readingOrder="0" shrinkToFit="0" vertical="center" wrapText="1"/>
    </xf>
    <xf borderId="14" fillId="34" fontId="3" numFmtId="0" xfId="0" applyAlignment="1" applyBorder="1" applyFont="1">
      <alignment horizontal="center" readingOrder="0" shrinkToFit="0" vertical="center" wrapText="1"/>
    </xf>
    <xf borderId="0" fillId="0" fontId="71" numFmtId="0" xfId="0" applyAlignment="1" applyFont="1">
      <alignment readingOrder="0" vertical="center"/>
    </xf>
    <xf borderId="14" fillId="9" fontId="72" numFmtId="0" xfId="0" applyAlignment="1" applyBorder="1" applyFont="1">
      <alignment horizontal="center" readingOrder="0" shrinkToFit="0" vertical="center" wrapText="1"/>
    </xf>
    <xf borderId="14" fillId="33" fontId="73" numFmtId="0" xfId="0" applyAlignment="1" applyBorder="1" applyFont="1">
      <alignment horizontal="center" shrinkToFit="0" vertical="center" wrapText="1"/>
    </xf>
    <xf borderId="12" fillId="33" fontId="73" numFmtId="0" xfId="0" applyAlignment="1" applyBorder="1" applyFont="1">
      <alignment horizontal="center" shrinkToFit="0" vertical="center" wrapText="1"/>
    </xf>
    <xf borderId="3" fillId="33" fontId="73" numFmtId="0" xfId="0" applyAlignment="1" applyBorder="1" applyFont="1">
      <alignment horizontal="center" shrinkToFit="0" vertical="center" wrapText="1"/>
    </xf>
    <xf borderId="14" fillId="34" fontId="74" numFmtId="0" xfId="0" applyAlignment="1" applyBorder="1" applyFont="1">
      <alignment horizontal="center" readingOrder="0" shrinkToFit="0" vertical="center" wrapText="1"/>
    </xf>
    <xf borderId="14" fillId="36" fontId="3" numFmtId="0" xfId="0" applyAlignment="1" applyBorder="1" applyFont="1">
      <alignment horizontal="center" readingOrder="0" shrinkToFit="0" vertical="center" wrapText="1"/>
    </xf>
    <xf borderId="14" fillId="23" fontId="3" numFmtId="0" xfId="0" applyAlignment="1" applyBorder="1" applyFont="1">
      <alignment horizontal="center" readingOrder="0" shrinkToFit="0" vertical="center" wrapText="1"/>
    </xf>
    <xf borderId="14" fillId="24" fontId="3" numFmtId="0" xfId="0" applyAlignment="1" applyBorder="1" applyFont="1">
      <alignment horizontal="center" readingOrder="0" shrinkToFit="0" vertical="center" wrapText="1"/>
    </xf>
    <xf borderId="14" fillId="25" fontId="3" numFmtId="0" xfId="0" applyAlignment="1" applyBorder="1" applyFont="1">
      <alignment horizontal="center" readingOrder="0" shrinkToFit="0" vertical="center" wrapText="1"/>
    </xf>
    <xf borderId="14" fillId="26" fontId="3" numFmtId="0" xfId="0" applyAlignment="1" applyBorder="1" applyFont="1">
      <alignment horizontal="center" readingOrder="0" shrinkToFit="0" vertical="center" wrapText="1"/>
    </xf>
    <xf borderId="14" fillId="28" fontId="3" numFmtId="0" xfId="0" applyAlignment="1" applyBorder="1" applyFont="1">
      <alignment horizontal="center" readingOrder="0" shrinkToFit="0" vertical="center" wrapText="1"/>
    </xf>
    <xf borderId="14" fillId="9" fontId="3" numFmtId="0" xfId="0" applyAlignment="1" applyBorder="1" applyFont="1">
      <alignment horizontal="center" readingOrder="0" shrinkToFit="0" vertical="center" wrapText="1"/>
    </xf>
    <xf borderId="14" fillId="5" fontId="3" numFmtId="0" xfId="0" applyAlignment="1" applyBorder="1" applyFont="1">
      <alignment horizontal="center" readingOrder="0" shrinkToFit="0" vertical="center" wrapText="1"/>
    </xf>
    <xf borderId="14" fillId="31" fontId="3" numFmtId="0" xfId="0" applyAlignment="1" applyBorder="1" applyFont="1">
      <alignment horizontal="center" readingOrder="0" shrinkToFit="0" vertical="center" wrapText="1"/>
    </xf>
    <xf borderId="14" fillId="19" fontId="75" numFmtId="0" xfId="0" applyAlignment="1" applyBorder="1" applyFont="1">
      <alignment horizontal="center" readingOrder="0" shrinkToFit="0" vertical="center" wrapText="1"/>
    </xf>
    <xf borderId="14" fillId="3" fontId="3" numFmtId="0" xfId="0" applyAlignment="1" applyBorder="1" applyFont="1">
      <alignment horizontal="center" readingOrder="0" shrinkToFit="0" vertical="center" wrapText="1"/>
    </xf>
    <xf borderId="2" fillId="7" fontId="3" numFmtId="0" xfId="0" applyAlignment="1" applyBorder="1" applyFont="1">
      <alignment horizontal="center" readingOrder="0" shrinkToFit="0" vertical="center" wrapText="1"/>
    </xf>
    <xf borderId="14" fillId="11" fontId="3" numFmtId="0" xfId="0" applyAlignment="1" applyBorder="1" applyFont="1">
      <alignment horizontal="center" readingOrder="0" shrinkToFit="0" vertical="center" wrapText="1"/>
    </xf>
    <xf borderId="14" fillId="18" fontId="3" numFmtId="0" xfId="0" applyAlignment="1" applyBorder="1" applyFont="1">
      <alignment horizontal="center" readingOrder="0" shrinkToFit="0" vertical="center" wrapText="1"/>
    </xf>
    <xf borderId="14" fillId="20" fontId="3" numFmtId="0" xfId="0" applyAlignment="1" applyBorder="1" applyFont="1">
      <alignment horizontal="center" readingOrder="0" shrinkToFit="0" vertical="center" wrapText="1"/>
    </xf>
    <xf borderId="14" fillId="34" fontId="76" numFmtId="0" xfId="0" applyAlignment="1" applyBorder="1" applyFont="1">
      <alignment horizontal="center" readingOrder="0" shrinkToFit="0" vertical="center" wrapText="1"/>
    </xf>
    <xf borderId="16" fillId="34" fontId="77" numFmtId="0" xfId="0" applyAlignment="1" applyBorder="1" applyFont="1">
      <alignment horizontal="center" readingOrder="0" shrinkToFit="0" vertical="center" wrapText="1"/>
    </xf>
    <xf borderId="14" fillId="37" fontId="78" numFmtId="0" xfId="0" applyAlignment="1" applyBorder="1" applyFill="1" applyFont="1">
      <alignment horizontal="center" readingOrder="0" shrinkToFit="0" vertical="center" wrapText="1"/>
    </xf>
    <xf borderId="0" fillId="0" fontId="79" numFmtId="0" xfId="0" applyAlignment="1" applyFont="1">
      <alignment readingOrder="0" vertical="center"/>
    </xf>
    <xf borderId="14" fillId="16" fontId="80" numFmtId="0" xfId="0" applyAlignment="1" applyBorder="1" applyFont="1">
      <alignment horizontal="center" readingOrder="0" shrinkToFit="0" vertical="center" wrapText="1"/>
    </xf>
    <xf borderId="14" fillId="17" fontId="81" numFmtId="0" xfId="0" applyAlignment="1" applyBorder="1" applyFont="1">
      <alignment horizontal="center" readingOrder="0" shrinkToFit="0" vertical="center" wrapText="1"/>
    </xf>
    <xf borderId="14" fillId="32" fontId="82" numFmtId="0" xfId="0" applyAlignment="1" applyBorder="1" applyFont="1">
      <alignment horizontal="center" readingOrder="0" shrinkToFit="0" vertical="center" wrapText="1"/>
    </xf>
    <xf borderId="0" fillId="0" fontId="3" numFmtId="0" xfId="0" applyAlignment="1" applyFont="1">
      <alignment horizontal="center" shrinkToFit="0" vertical="center" wrapText="1"/>
    </xf>
    <xf borderId="0" fillId="4" fontId="3" numFmtId="0" xfId="0" applyAlignment="1" applyFont="1">
      <alignment horizontal="center" shrinkToFit="0" vertical="center" wrapText="1"/>
    </xf>
    <xf borderId="0" fillId="4" fontId="13" numFmtId="0" xfId="0" applyAlignment="1" applyFont="1">
      <alignment horizontal="center" shrinkToFit="0" vertical="center" wrapText="1"/>
    </xf>
    <xf borderId="0" fillId="4" fontId="83" numFmtId="0" xfId="0" applyAlignment="1" applyFont="1">
      <alignment horizontal="center" readingOrder="0" shrinkToFit="0" vertical="center" wrapText="1"/>
    </xf>
    <xf borderId="14" fillId="20" fontId="84" numFmtId="0" xfId="0" applyAlignment="1" applyBorder="1" applyFont="1">
      <alignment horizontal="center" readingOrder="0" shrinkToFit="0" vertical="center" wrapText="1"/>
    </xf>
    <xf borderId="16" fillId="10" fontId="85" numFmtId="0" xfId="0" applyAlignment="1" applyBorder="1" applyFont="1">
      <alignment horizontal="center" readingOrder="0" shrinkToFit="0" vertical="center" wrapText="1"/>
    </xf>
    <xf borderId="14" fillId="34" fontId="86" numFmtId="0" xfId="0" applyAlignment="1" applyBorder="1" applyFont="1">
      <alignment horizontal="center" readingOrder="0" shrinkToFit="0" vertical="center" wrapText="1"/>
    </xf>
    <xf borderId="14" fillId="18" fontId="87" numFmtId="0" xfId="0" applyAlignment="1" applyBorder="1" applyFont="1">
      <alignment horizontal="center" readingOrder="0" shrinkToFit="0" vertical="center" wrapText="1"/>
    </xf>
    <xf borderId="14" fillId="9" fontId="88" numFmtId="0" xfId="0" applyAlignment="1" applyBorder="1" applyFont="1">
      <alignment horizontal="center" readingOrder="0" shrinkToFit="0" vertical="center" wrapText="1"/>
    </xf>
    <xf borderId="14" fillId="34" fontId="89" numFmtId="0" xfId="0" applyAlignment="1" applyBorder="1" applyFont="1">
      <alignment horizontal="center" readingOrder="0" shrinkToFit="0" vertical="center" wrapText="1"/>
    </xf>
    <xf borderId="14" fillId="34" fontId="76" numFmtId="0" xfId="0" applyAlignment="1" applyBorder="1" applyFont="1">
      <alignment horizontal="center" shrinkToFit="0" vertical="center" wrapText="1"/>
    </xf>
    <xf borderId="14" fillId="34" fontId="90" numFmtId="0" xfId="0" applyAlignment="1" applyBorder="1" applyFont="1">
      <alignment horizontal="center" readingOrder="0" shrinkToFit="0" vertical="center" wrapText="1"/>
    </xf>
    <xf borderId="13" fillId="38" fontId="91" numFmtId="0" xfId="0" applyAlignment="1" applyBorder="1" applyFill="1" applyFont="1">
      <alignment horizontal="center" shrinkToFit="0" vertical="center" wrapText="1"/>
    </xf>
    <xf borderId="6" fillId="38" fontId="92" numFmtId="0" xfId="0" applyAlignment="1" applyBorder="1" applyFont="1">
      <alignment horizontal="center" shrinkToFit="0" vertical="center" wrapText="1"/>
    </xf>
    <xf borderId="1" fillId="35" fontId="10" numFmtId="0" xfId="0" applyAlignment="1" applyBorder="1" applyFont="1">
      <alignment horizontal="center" readingOrder="0" shrinkToFit="0" vertical="center" wrapText="1"/>
    </xf>
    <xf borderId="1" fillId="0" fontId="3" numFmtId="0" xfId="0" applyAlignment="1" applyBorder="1" applyFont="1">
      <alignment horizontal="center" shrinkToFit="0" vertical="center" wrapText="1"/>
    </xf>
    <xf borderId="1" fillId="3" fontId="13" numFmtId="0" xfId="0" applyAlignment="1" applyBorder="1" applyFont="1">
      <alignment horizontal="center" shrinkToFit="0" vertical="center" wrapText="1"/>
    </xf>
    <xf borderId="1" fillId="3" fontId="3" numFmtId="0" xfId="0" applyAlignment="1" applyBorder="1" applyFont="1">
      <alignment horizontal="center" shrinkToFit="0" vertical="center" wrapText="1"/>
    </xf>
    <xf borderId="1" fillId="4" fontId="3" numFmtId="0" xfId="0" applyAlignment="1" applyBorder="1" applyFont="1">
      <alignment horizontal="center" shrinkToFit="0" vertical="center" wrapText="1"/>
    </xf>
    <xf borderId="1" fillId="4" fontId="93" numFmtId="0" xfId="0" applyAlignment="1" applyBorder="1" applyFont="1">
      <alignment horizontal="center" shrinkToFit="0" vertical="center" wrapText="1"/>
    </xf>
    <xf borderId="1" fillId="4" fontId="94" numFmtId="0" xfId="0" applyAlignment="1" applyBorder="1" applyFont="1">
      <alignment horizontal="center" readingOrder="0" shrinkToFit="0" vertical="center" wrapText="1"/>
    </xf>
    <xf borderId="1" fillId="5" fontId="3" numFmtId="0" xfId="0" applyAlignment="1" applyBorder="1" applyFont="1">
      <alignment horizontal="center" shrinkToFit="0" vertical="center" wrapText="1"/>
    </xf>
    <xf borderId="1" fillId="34" fontId="95" numFmtId="0" xfId="0" applyAlignment="1" applyBorder="1" applyFont="1">
      <alignment horizontal="center" readingOrder="0" shrinkToFit="0" vertical="center" wrapText="1"/>
    </xf>
    <xf borderId="1" fillId="6" fontId="3" numFmtId="0" xfId="0" applyAlignment="1" applyBorder="1" applyFont="1">
      <alignment horizontal="center" shrinkToFit="0" vertical="center" wrapText="1"/>
    </xf>
    <xf borderId="4" fillId="34" fontId="96" numFmtId="0" xfId="0" applyAlignment="1" applyBorder="1" applyFont="1">
      <alignment horizontal="center" readingOrder="0" shrinkToFit="0" vertical="center" wrapText="1"/>
    </xf>
    <xf borderId="26" fillId="34" fontId="97" numFmtId="0" xfId="0" applyAlignment="1" applyBorder="1" applyFont="1">
      <alignment horizontal="center" readingOrder="0" shrinkToFit="0" vertical="center" wrapText="1"/>
    </xf>
    <xf borderId="1" fillId="7" fontId="3" numFmtId="0" xfId="0" applyAlignment="1" applyBorder="1" applyFont="1">
      <alignment horizontal="center" shrinkToFit="0" vertical="center" wrapText="1"/>
    </xf>
    <xf borderId="1" fillId="34" fontId="3" numFmtId="0" xfId="0" applyAlignment="1" applyBorder="1" applyFont="1">
      <alignment horizontal="center" shrinkToFit="0" vertical="center" wrapText="1"/>
    </xf>
    <xf borderId="1" fillId="7" fontId="98" numFmtId="0" xfId="0" applyAlignment="1" applyBorder="1" applyFont="1">
      <alignment horizontal="center" readingOrder="0" shrinkToFit="0" vertical="center" wrapText="1"/>
    </xf>
    <xf borderId="27" fillId="7" fontId="3" numFmtId="0" xfId="0" applyAlignment="1" applyBorder="1" applyFont="1">
      <alignment horizontal="center" shrinkToFit="0" vertical="center" wrapText="1"/>
    </xf>
    <xf borderId="28" fillId="8" fontId="3" numFmtId="0" xfId="0" applyAlignment="1" applyBorder="1" applyFont="1">
      <alignment horizontal="center" shrinkToFit="0" vertical="center" wrapText="1"/>
    </xf>
    <xf borderId="1" fillId="8" fontId="3" numFmtId="0" xfId="0" applyAlignment="1" applyBorder="1" applyFont="1">
      <alignment horizontal="center" shrinkToFit="0" vertical="center" wrapText="1"/>
    </xf>
    <xf borderId="29" fillId="8" fontId="19" numFmtId="0" xfId="0" applyAlignment="1" applyBorder="1" applyFont="1">
      <alignment horizontal="center" shrinkToFit="0" vertical="center" wrapText="1"/>
    </xf>
    <xf borderId="17" fillId="9" fontId="3" numFmtId="0" xfId="0" applyAlignment="1" applyBorder="1" applyFont="1">
      <alignment horizontal="center" shrinkToFit="0" vertical="center" wrapText="1"/>
    </xf>
    <xf borderId="17" fillId="9" fontId="19" numFmtId="0" xfId="0" applyAlignment="1" applyBorder="1" applyFont="1">
      <alignment horizontal="center" shrinkToFit="0" vertical="center" wrapText="1"/>
    </xf>
    <xf borderId="17" fillId="10" fontId="3" numFmtId="0" xfId="0" applyAlignment="1" applyBorder="1" applyFont="1">
      <alignment horizontal="center" shrinkToFit="0" vertical="center" wrapText="1"/>
    </xf>
    <xf borderId="17" fillId="10" fontId="99" numFmtId="0" xfId="0" applyAlignment="1" applyBorder="1" applyFont="1">
      <alignment horizontal="center" readingOrder="0" shrinkToFit="0" vertical="center" wrapText="1"/>
    </xf>
    <xf borderId="18" fillId="10" fontId="19" numFmtId="0" xfId="0" applyAlignment="1" applyBorder="1" applyFont="1">
      <alignment horizontal="center" shrinkToFit="0" vertical="center" wrapText="1"/>
    </xf>
    <xf borderId="1" fillId="11" fontId="3" numFmtId="0" xfId="0" applyAlignment="1" applyBorder="1" applyFont="1">
      <alignment horizontal="center" shrinkToFit="0" vertical="center" wrapText="1"/>
    </xf>
    <xf borderId="1" fillId="34" fontId="100" numFmtId="0" xfId="0" applyAlignment="1" applyBorder="1" applyFont="1">
      <alignment horizontal="center" readingOrder="0" shrinkToFit="0" vertical="center" wrapText="1"/>
    </xf>
    <xf borderId="1" fillId="12" fontId="3" numFmtId="0" xfId="0" applyAlignment="1" applyBorder="1" applyFont="1">
      <alignment horizontal="center" shrinkToFit="0" vertical="center" wrapText="1"/>
    </xf>
    <xf borderId="1" fillId="13" fontId="3" numFmtId="0" xfId="0" applyAlignment="1" applyBorder="1" applyFont="1">
      <alignment horizontal="center" shrinkToFit="0" vertical="center" wrapText="1"/>
    </xf>
    <xf borderId="1" fillId="14" fontId="3" numFmtId="0" xfId="0" applyAlignment="1" applyBorder="1" applyFont="1">
      <alignment horizontal="center" shrinkToFit="0" vertical="center" wrapText="1"/>
    </xf>
    <xf borderId="1" fillId="34" fontId="101" numFmtId="0" xfId="0" applyAlignment="1" applyBorder="1" applyFont="1">
      <alignment horizontal="center" readingOrder="0" shrinkToFit="0" vertical="center" wrapText="1"/>
    </xf>
    <xf borderId="1" fillId="15" fontId="3" numFmtId="0" xfId="0" applyAlignment="1" applyBorder="1" applyFont="1">
      <alignment horizontal="center" shrinkToFit="0" vertical="center" wrapText="1"/>
    </xf>
    <xf borderId="14" fillId="34" fontId="102" numFmtId="0" xfId="0" applyAlignment="1" applyBorder="1" applyFont="1">
      <alignment horizontal="center" readingOrder="0" shrinkToFit="0" vertical="center" wrapText="1"/>
    </xf>
    <xf borderId="14" fillId="18" fontId="103" numFmtId="0" xfId="0" applyAlignment="1" applyBorder="1" applyFont="1">
      <alignment horizontal="center" readingOrder="0" shrinkToFit="0" vertical="center" wrapText="1"/>
    </xf>
    <xf borderId="14" fillId="20" fontId="103" numFmtId="0" xfId="0" applyAlignment="1" applyBorder="1" applyFont="1">
      <alignment horizontal="center" readingOrder="0" shrinkToFit="0" vertical="center" wrapText="1"/>
    </xf>
    <xf borderId="14" fillId="24" fontId="103" numFmtId="0" xfId="0" applyAlignment="1" applyBorder="1" applyFont="1">
      <alignment horizontal="center" readingOrder="0" shrinkToFit="0" vertical="center" wrapText="1"/>
    </xf>
    <xf borderId="14" fillId="26" fontId="103" numFmtId="0" xfId="0" applyAlignment="1" applyBorder="1" applyFont="1">
      <alignment horizontal="center" readingOrder="0" shrinkToFit="0" vertical="center" wrapText="1"/>
    </xf>
    <xf borderId="30" fillId="0" fontId="3" numFmtId="0" xfId="0" applyBorder="1" applyFont="1"/>
    <xf borderId="15" fillId="0" fontId="3" numFmtId="0" xfId="0" applyBorder="1" applyFont="1"/>
    <xf borderId="31" fillId="0" fontId="3" numFmtId="0" xfId="0" applyBorder="1" applyFont="1"/>
    <xf borderId="25" fillId="0" fontId="3" numFmtId="0" xfId="0" applyBorder="1" applyFont="1"/>
    <xf borderId="9" fillId="0" fontId="3" numFmtId="0" xfId="0" applyBorder="1" applyFont="1"/>
    <xf borderId="14" fillId="20" fontId="104" numFmtId="0" xfId="0" applyAlignment="1" applyBorder="1" applyFont="1">
      <alignment horizontal="center" readingOrder="0" shrinkToFit="0" vertical="center" wrapText="1"/>
    </xf>
    <xf borderId="14" fillId="24" fontId="105" numFmtId="0" xfId="0" applyAlignment="1" applyBorder="1" applyFont="1">
      <alignment horizontal="center" readingOrder="0" shrinkToFit="0" vertical="center" wrapText="1"/>
    </xf>
    <xf borderId="14" fillId="25" fontId="106" numFmtId="0" xfId="0" applyAlignment="1" applyBorder="1" applyFont="1">
      <alignment horizontal="center" readingOrder="0" shrinkToFit="0" vertical="center" wrapText="1"/>
    </xf>
    <xf borderId="14" fillId="26" fontId="107" numFmtId="0" xfId="0" applyAlignment="1" applyBorder="1" applyFont="1">
      <alignment horizontal="center" readingOrder="0" shrinkToFit="0" vertical="center" wrapText="1"/>
    </xf>
    <xf borderId="14" fillId="7" fontId="108" numFmtId="0" xfId="0" applyAlignment="1" applyBorder="1" applyFont="1">
      <alignment horizontal="center" readingOrder="0" shrinkToFit="0" vertical="center" wrapText="1"/>
    </xf>
    <xf borderId="14" fillId="7" fontId="3" numFmtId="0" xfId="0" applyAlignment="1" applyBorder="1" applyFont="1">
      <alignment horizontal="center" shrinkToFit="0" vertical="center" wrapText="1"/>
    </xf>
    <xf borderId="32" fillId="8" fontId="3" numFmtId="0" xfId="0" applyAlignment="1" applyBorder="1" applyFont="1">
      <alignment horizontal="center" shrinkToFit="0" vertical="center" wrapText="1"/>
    </xf>
    <xf borderId="33" fillId="8" fontId="3" numFmtId="0" xfId="0" applyAlignment="1" applyBorder="1" applyFont="1">
      <alignment horizontal="center" shrinkToFit="0" vertical="center" wrapText="1"/>
    </xf>
    <xf borderId="34" fillId="8" fontId="19" numFmtId="0" xfId="0" applyAlignment="1" applyBorder="1" applyFont="1">
      <alignment horizontal="center" shrinkToFit="0" vertical="center" wrapText="1"/>
    </xf>
    <xf borderId="16" fillId="10" fontId="109" numFmtId="0" xfId="0" applyAlignment="1" applyBorder="1" applyFont="1">
      <alignment horizontal="center" readingOrder="0" shrinkToFit="0" vertical="center" wrapText="1"/>
    </xf>
    <xf borderId="0" fillId="0" fontId="10" numFmtId="0" xfId="0" applyAlignment="1" applyFont="1">
      <alignment horizontal="center" shrinkToFit="0" vertical="center" wrapText="1"/>
    </xf>
    <xf borderId="0" fillId="34" fontId="3" numFmtId="0" xfId="0" applyAlignment="1" applyFont="1">
      <alignment horizontal="center" shrinkToFit="0" vertical="center" wrapText="1"/>
    </xf>
    <xf borderId="0" fillId="34" fontId="13" numFmtId="0" xfId="0" applyAlignment="1" applyFont="1">
      <alignment horizontal="center" shrinkToFit="0" vertical="center" wrapText="1"/>
    </xf>
    <xf borderId="0" fillId="0" fontId="17" numFmtId="0" xfId="0" applyAlignment="1" applyFont="1">
      <alignment horizontal="center" vertical="center"/>
    </xf>
    <xf borderId="0" fillId="0" fontId="19" numFmtId="0" xfId="0" applyAlignment="1" applyFont="1">
      <alignment horizontal="center" shrinkToFit="0" vertical="center" wrapText="1"/>
    </xf>
    <xf borderId="0" fillId="0" fontId="3" numFmtId="0" xfId="0" applyAlignment="1" applyFont="1">
      <alignment horizontal="center" vertical="center"/>
    </xf>
    <xf borderId="0" fillId="34" fontId="3" numFmtId="0" xfId="0" applyAlignment="1" applyFont="1">
      <alignment horizontal="center" vertical="center"/>
    </xf>
    <xf borderId="0" fillId="34" fontId="13" numFmtId="0" xfId="0" applyAlignment="1" applyFont="1">
      <alignment horizontal="center" vertical="center"/>
    </xf>
    <xf borderId="0" fillId="34" fontId="3" numFmtId="0" xfId="0" applyFont="1"/>
  </cellXfs>
  <cellStyles count="1">
    <cellStyle xfId="0" name="Normal" builtinId="0"/>
  </cellStyles>
  <dxfs count="1">
    <dxf>
      <font/>
      <fill>
        <patternFill patternType="solid">
          <fgColor rgb="FFB7E1CD"/>
          <bgColor rgb="FFB7E1CD"/>
        </patternFill>
      </fill>
      <border/>
    </dxf>
  </dxfs>
</styleSheet>
</file>

<file path=xl/_rels/workbook.xml.rels><?xml version="1.0" encoding="UTF-8" standalone="yes"?><Relationships xmlns="http://schemas.openxmlformats.org/package/2006/relationships"><Relationship Id="rId1" Type="http://schemas.openxmlformats.org/officeDocument/2006/relationships/styles" Target="styles.xml"/><Relationship Id="rId2" Type="http://schemas.openxmlformats.org/officeDocument/2006/relationships/sharedStrings" Target="sharedStrings.xml"/><Relationship Id="rId3"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40" Type="http://schemas.openxmlformats.org/officeDocument/2006/relationships/image" Target="../media/image40.jpg"/><Relationship Id="rId190" Type="http://schemas.openxmlformats.org/officeDocument/2006/relationships/image" Target="../media/image192.jpg"/><Relationship Id="rId42" Type="http://schemas.openxmlformats.org/officeDocument/2006/relationships/image" Target="../media/image38.jpg"/><Relationship Id="rId41" Type="http://schemas.openxmlformats.org/officeDocument/2006/relationships/image" Target="../media/image29.jpg"/><Relationship Id="rId44" Type="http://schemas.openxmlformats.org/officeDocument/2006/relationships/image" Target="../media/image27.jpg"/><Relationship Id="rId194" Type="http://schemas.openxmlformats.org/officeDocument/2006/relationships/image" Target="../media/image188.jpg"/><Relationship Id="rId43" Type="http://schemas.openxmlformats.org/officeDocument/2006/relationships/image" Target="../media/image39.jpg"/><Relationship Id="rId193" Type="http://schemas.openxmlformats.org/officeDocument/2006/relationships/image" Target="../media/image182.jpg"/><Relationship Id="rId46" Type="http://schemas.openxmlformats.org/officeDocument/2006/relationships/image" Target="../media/image36.jpg"/><Relationship Id="rId192" Type="http://schemas.openxmlformats.org/officeDocument/2006/relationships/image" Target="../media/image198.jpg"/><Relationship Id="rId45" Type="http://schemas.openxmlformats.org/officeDocument/2006/relationships/image" Target="../media/image44.jpg"/><Relationship Id="rId191" Type="http://schemas.openxmlformats.org/officeDocument/2006/relationships/image" Target="../media/image194.jpg"/><Relationship Id="rId48" Type="http://schemas.openxmlformats.org/officeDocument/2006/relationships/image" Target="../media/image45.jpg"/><Relationship Id="rId187" Type="http://schemas.openxmlformats.org/officeDocument/2006/relationships/image" Target="../media/image190.jpg"/><Relationship Id="rId47" Type="http://schemas.openxmlformats.org/officeDocument/2006/relationships/image" Target="../media/image52.jpg"/><Relationship Id="rId186" Type="http://schemas.openxmlformats.org/officeDocument/2006/relationships/image" Target="../media/image180.jpg"/><Relationship Id="rId185" Type="http://schemas.openxmlformats.org/officeDocument/2006/relationships/image" Target="../media/image179.jpg"/><Relationship Id="rId49" Type="http://schemas.openxmlformats.org/officeDocument/2006/relationships/image" Target="../media/image48.jpg"/><Relationship Id="rId184" Type="http://schemas.openxmlformats.org/officeDocument/2006/relationships/image" Target="../media/image193.jpg"/><Relationship Id="rId189" Type="http://schemas.openxmlformats.org/officeDocument/2006/relationships/image" Target="../media/image187.jpg"/><Relationship Id="rId188" Type="http://schemas.openxmlformats.org/officeDocument/2006/relationships/image" Target="../media/image181.jpg"/><Relationship Id="rId31" Type="http://schemas.openxmlformats.org/officeDocument/2006/relationships/image" Target="../media/image31.jpg"/><Relationship Id="rId30" Type="http://schemas.openxmlformats.org/officeDocument/2006/relationships/image" Target="../media/image42.jpg"/><Relationship Id="rId33" Type="http://schemas.openxmlformats.org/officeDocument/2006/relationships/image" Target="../media/image35.jpg"/><Relationship Id="rId183" Type="http://schemas.openxmlformats.org/officeDocument/2006/relationships/image" Target="../media/image175.jpg"/><Relationship Id="rId32" Type="http://schemas.openxmlformats.org/officeDocument/2006/relationships/image" Target="../media/image28.jpg"/><Relationship Id="rId182" Type="http://schemas.openxmlformats.org/officeDocument/2006/relationships/image" Target="../media/image185.jpg"/><Relationship Id="rId35" Type="http://schemas.openxmlformats.org/officeDocument/2006/relationships/image" Target="../media/image49.jpg"/><Relationship Id="rId181" Type="http://schemas.openxmlformats.org/officeDocument/2006/relationships/image" Target="../media/image183.jpg"/><Relationship Id="rId34" Type="http://schemas.openxmlformats.org/officeDocument/2006/relationships/image" Target="../media/image43.jpg"/><Relationship Id="rId180" Type="http://schemas.openxmlformats.org/officeDocument/2006/relationships/image" Target="../media/image184.jpg"/><Relationship Id="rId37" Type="http://schemas.openxmlformats.org/officeDocument/2006/relationships/image" Target="../media/image47.jpg"/><Relationship Id="rId176" Type="http://schemas.openxmlformats.org/officeDocument/2006/relationships/image" Target="../media/image178.jpg"/><Relationship Id="rId36" Type="http://schemas.openxmlformats.org/officeDocument/2006/relationships/image" Target="../media/image41.jpg"/><Relationship Id="rId175" Type="http://schemas.openxmlformats.org/officeDocument/2006/relationships/image" Target="../media/image173.jpg"/><Relationship Id="rId39" Type="http://schemas.openxmlformats.org/officeDocument/2006/relationships/image" Target="../media/image32.jpg"/><Relationship Id="rId174" Type="http://schemas.openxmlformats.org/officeDocument/2006/relationships/image" Target="../media/image172.jpg"/><Relationship Id="rId38" Type="http://schemas.openxmlformats.org/officeDocument/2006/relationships/image" Target="../media/image46.jpg"/><Relationship Id="rId173" Type="http://schemas.openxmlformats.org/officeDocument/2006/relationships/image" Target="../media/image170.jpg"/><Relationship Id="rId179" Type="http://schemas.openxmlformats.org/officeDocument/2006/relationships/image" Target="../media/image177.jpg"/><Relationship Id="rId178" Type="http://schemas.openxmlformats.org/officeDocument/2006/relationships/image" Target="../media/image176.jpg"/><Relationship Id="rId177" Type="http://schemas.openxmlformats.org/officeDocument/2006/relationships/image" Target="../media/image186.jpg"/><Relationship Id="rId20" Type="http://schemas.openxmlformats.org/officeDocument/2006/relationships/image" Target="../media/image22.jpg"/><Relationship Id="rId22" Type="http://schemas.openxmlformats.org/officeDocument/2006/relationships/image" Target="../media/image18.jpg"/><Relationship Id="rId21" Type="http://schemas.openxmlformats.org/officeDocument/2006/relationships/image" Target="../media/image7.jpg"/><Relationship Id="rId24" Type="http://schemas.openxmlformats.org/officeDocument/2006/relationships/image" Target="../media/image17.jpg"/><Relationship Id="rId23" Type="http://schemas.openxmlformats.org/officeDocument/2006/relationships/image" Target="../media/image12.jpg"/><Relationship Id="rId26" Type="http://schemas.openxmlformats.org/officeDocument/2006/relationships/image" Target="../media/image25.jpg"/><Relationship Id="rId25" Type="http://schemas.openxmlformats.org/officeDocument/2006/relationships/image" Target="../media/image23.jpg"/><Relationship Id="rId28" Type="http://schemas.openxmlformats.org/officeDocument/2006/relationships/image" Target="../media/image30.jpg"/><Relationship Id="rId27" Type="http://schemas.openxmlformats.org/officeDocument/2006/relationships/image" Target="../media/image34.jpg"/><Relationship Id="rId29" Type="http://schemas.openxmlformats.org/officeDocument/2006/relationships/image" Target="../media/image33.jpg"/><Relationship Id="rId11" Type="http://schemas.openxmlformats.org/officeDocument/2006/relationships/image" Target="../media/image19.jpg"/><Relationship Id="rId10" Type="http://schemas.openxmlformats.org/officeDocument/2006/relationships/image" Target="../media/image24.jpg"/><Relationship Id="rId13" Type="http://schemas.openxmlformats.org/officeDocument/2006/relationships/image" Target="../media/image20.jpg"/><Relationship Id="rId12" Type="http://schemas.openxmlformats.org/officeDocument/2006/relationships/image" Target="../media/image13.jpg"/><Relationship Id="rId15" Type="http://schemas.openxmlformats.org/officeDocument/2006/relationships/image" Target="../media/image6.jpg"/><Relationship Id="rId198" Type="http://schemas.openxmlformats.org/officeDocument/2006/relationships/image" Target="../media/image191.jpg"/><Relationship Id="rId14" Type="http://schemas.openxmlformats.org/officeDocument/2006/relationships/image" Target="../media/image9.jpg"/><Relationship Id="rId197" Type="http://schemas.openxmlformats.org/officeDocument/2006/relationships/image" Target="../media/image189.jpg"/><Relationship Id="rId17" Type="http://schemas.openxmlformats.org/officeDocument/2006/relationships/image" Target="../media/image3.jpg"/><Relationship Id="rId196" Type="http://schemas.openxmlformats.org/officeDocument/2006/relationships/image" Target="../media/image204.jpg"/><Relationship Id="rId16" Type="http://schemas.openxmlformats.org/officeDocument/2006/relationships/image" Target="../media/image16.jpg"/><Relationship Id="rId195" Type="http://schemas.openxmlformats.org/officeDocument/2006/relationships/image" Target="../media/image196.jpg"/><Relationship Id="rId19" Type="http://schemas.openxmlformats.org/officeDocument/2006/relationships/image" Target="../media/image14.jpg"/><Relationship Id="rId18" Type="http://schemas.openxmlformats.org/officeDocument/2006/relationships/image" Target="../media/image15.jpg"/><Relationship Id="rId199" Type="http://schemas.openxmlformats.org/officeDocument/2006/relationships/image" Target="../media/image197.jpg"/><Relationship Id="rId84" Type="http://schemas.openxmlformats.org/officeDocument/2006/relationships/image" Target="../media/image83.jpg"/><Relationship Id="rId83" Type="http://schemas.openxmlformats.org/officeDocument/2006/relationships/image" Target="../media/image88.jpg"/><Relationship Id="rId86" Type="http://schemas.openxmlformats.org/officeDocument/2006/relationships/image" Target="../media/image95.jpg"/><Relationship Id="rId85" Type="http://schemas.openxmlformats.org/officeDocument/2006/relationships/image" Target="../media/image78.jpg"/><Relationship Id="rId88" Type="http://schemas.openxmlformats.org/officeDocument/2006/relationships/image" Target="../media/image85.jpg"/><Relationship Id="rId150" Type="http://schemas.openxmlformats.org/officeDocument/2006/relationships/image" Target="../media/image146.jpg"/><Relationship Id="rId87" Type="http://schemas.openxmlformats.org/officeDocument/2006/relationships/image" Target="../media/image87.jpg"/><Relationship Id="rId89" Type="http://schemas.openxmlformats.org/officeDocument/2006/relationships/image" Target="../media/image86.jpg"/><Relationship Id="rId80" Type="http://schemas.openxmlformats.org/officeDocument/2006/relationships/image" Target="../media/image84.jpg"/><Relationship Id="rId82" Type="http://schemas.openxmlformats.org/officeDocument/2006/relationships/image" Target="../media/image90.jpg"/><Relationship Id="rId81" Type="http://schemas.openxmlformats.org/officeDocument/2006/relationships/image" Target="../media/image76.jpg"/><Relationship Id="rId1" Type="http://schemas.openxmlformats.org/officeDocument/2006/relationships/image" Target="../media/image5.jpg"/><Relationship Id="rId2" Type="http://schemas.openxmlformats.org/officeDocument/2006/relationships/image" Target="../media/image1.jpg"/><Relationship Id="rId3" Type="http://schemas.openxmlformats.org/officeDocument/2006/relationships/image" Target="../media/image10.jpg"/><Relationship Id="rId149" Type="http://schemas.openxmlformats.org/officeDocument/2006/relationships/image" Target="../media/image148.jpg"/><Relationship Id="rId4" Type="http://schemas.openxmlformats.org/officeDocument/2006/relationships/image" Target="../media/image2.jpg"/><Relationship Id="rId148" Type="http://schemas.openxmlformats.org/officeDocument/2006/relationships/image" Target="../media/image142.jpg"/><Relationship Id="rId9" Type="http://schemas.openxmlformats.org/officeDocument/2006/relationships/image" Target="../media/image26.jpg"/><Relationship Id="rId143" Type="http://schemas.openxmlformats.org/officeDocument/2006/relationships/image" Target="../media/image137.jpg"/><Relationship Id="rId142" Type="http://schemas.openxmlformats.org/officeDocument/2006/relationships/image" Target="../media/image135.jpg"/><Relationship Id="rId141" Type="http://schemas.openxmlformats.org/officeDocument/2006/relationships/image" Target="../media/image140.jpg"/><Relationship Id="rId140" Type="http://schemas.openxmlformats.org/officeDocument/2006/relationships/image" Target="../media/image132.jpg"/><Relationship Id="rId5" Type="http://schemas.openxmlformats.org/officeDocument/2006/relationships/image" Target="../media/image11.jpg"/><Relationship Id="rId147" Type="http://schemas.openxmlformats.org/officeDocument/2006/relationships/image" Target="../media/image145.jpg"/><Relationship Id="rId6" Type="http://schemas.openxmlformats.org/officeDocument/2006/relationships/image" Target="../media/image21.jpg"/><Relationship Id="rId146" Type="http://schemas.openxmlformats.org/officeDocument/2006/relationships/image" Target="../media/image138.jpg"/><Relationship Id="rId7" Type="http://schemas.openxmlformats.org/officeDocument/2006/relationships/image" Target="../media/image8.jpg"/><Relationship Id="rId145" Type="http://schemas.openxmlformats.org/officeDocument/2006/relationships/image" Target="../media/image144.jpg"/><Relationship Id="rId8" Type="http://schemas.openxmlformats.org/officeDocument/2006/relationships/image" Target="../media/image4.jpg"/><Relationship Id="rId144" Type="http://schemas.openxmlformats.org/officeDocument/2006/relationships/image" Target="../media/image150.jpg"/><Relationship Id="rId73" Type="http://schemas.openxmlformats.org/officeDocument/2006/relationships/image" Target="../media/image71.jpg"/><Relationship Id="rId72" Type="http://schemas.openxmlformats.org/officeDocument/2006/relationships/image" Target="../media/image64.jpg"/><Relationship Id="rId75" Type="http://schemas.openxmlformats.org/officeDocument/2006/relationships/image" Target="../media/image74.jpg"/><Relationship Id="rId74" Type="http://schemas.openxmlformats.org/officeDocument/2006/relationships/image" Target="../media/image67.jpg"/><Relationship Id="rId77" Type="http://schemas.openxmlformats.org/officeDocument/2006/relationships/image" Target="../media/image77.jpg"/><Relationship Id="rId76" Type="http://schemas.openxmlformats.org/officeDocument/2006/relationships/image" Target="../media/image79.jpg"/><Relationship Id="rId79" Type="http://schemas.openxmlformats.org/officeDocument/2006/relationships/image" Target="../media/image80.jpg"/><Relationship Id="rId78" Type="http://schemas.openxmlformats.org/officeDocument/2006/relationships/image" Target="../media/image75.jpg"/><Relationship Id="rId71" Type="http://schemas.openxmlformats.org/officeDocument/2006/relationships/image" Target="../media/image66.jpg"/><Relationship Id="rId70" Type="http://schemas.openxmlformats.org/officeDocument/2006/relationships/image" Target="../media/image68.jpg"/><Relationship Id="rId139" Type="http://schemas.openxmlformats.org/officeDocument/2006/relationships/image" Target="../media/image131.jpg"/><Relationship Id="rId138" Type="http://schemas.openxmlformats.org/officeDocument/2006/relationships/image" Target="../media/image129.jpg"/><Relationship Id="rId137" Type="http://schemas.openxmlformats.org/officeDocument/2006/relationships/image" Target="../media/image143.jpg"/><Relationship Id="rId132" Type="http://schemas.openxmlformats.org/officeDocument/2006/relationships/image" Target="../media/image130.jpg"/><Relationship Id="rId131" Type="http://schemas.openxmlformats.org/officeDocument/2006/relationships/image" Target="../media/image128.jpg"/><Relationship Id="rId130" Type="http://schemas.openxmlformats.org/officeDocument/2006/relationships/image" Target="../media/image139.jpg"/><Relationship Id="rId136" Type="http://schemas.openxmlformats.org/officeDocument/2006/relationships/image" Target="../media/image141.jpg"/><Relationship Id="rId135" Type="http://schemas.openxmlformats.org/officeDocument/2006/relationships/image" Target="../media/image134.jpg"/><Relationship Id="rId134" Type="http://schemas.openxmlformats.org/officeDocument/2006/relationships/image" Target="../media/image133.jpg"/><Relationship Id="rId133" Type="http://schemas.openxmlformats.org/officeDocument/2006/relationships/image" Target="../media/image136.jpg"/><Relationship Id="rId62" Type="http://schemas.openxmlformats.org/officeDocument/2006/relationships/image" Target="../media/image62.jpg"/><Relationship Id="rId61" Type="http://schemas.openxmlformats.org/officeDocument/2006/relationships/image" Target="../media/image69.jpg"/><Relationship Id="rId64" Type="http://schemas.openxmlformats.org/officeDocument/2006/relationships/image" Target="../media/image70.jpg"/><Relationship Id="rId63" Type="http://schemas.openxmlformats.org/officeDocument/2006/relationships/image" Target="../media/image81.jpg"/><Relationship Id="rId66" Type="http://schemas.openxmlformats.org/officeDocument/2006/relationships/image" Target="../media/image72.jpg"/><Relationship Id="rId172" Type="http://schemas.openxmlformats.org/officeDocument/2006/relationships/image" Target="../media/image174.jpg"/><Relationship Id="rId65" Type="http://schemas.openxmlformats.org/officeDocument/2006/relationships/image" Target="../media/image61.jpg"/><Relationship Id="rId171" Type="http://schemas.openxmlformats.org/officeDocument/2006/relationships/image" Target="../media/image167.jpg"/><Relationship Id="rId68" Type="http://schemas.openxmlformats.org/officeDocument/2006/relationships/image" Target="../media/image73.jpg"/><Relationship Id="rId170" Type="http://schemas.openxmlformats.org/officeDocument/2006/relationships/image" Target="../media/image169.jpg"/><Relationship Id="rId67" Type="http://schemas.openxmlformats.org/officeDocument/2006/relationships/image" Target="../media/image58.jpg"/><Relationship Id="rId60" Type="http://schemas.openxmlformats.org/officeDocument/2006/relationships/image" Target="../media/image60.jpg"/><Relationship Id="rId165" Type="http://schemas.openxmlformats.org/officeDocument/2006/relationships/image" Target="../media/image157.jpg"/><Relationship Id="rId69" Type="http://schemas.openxmlformats.org/officeDocument/2006/relationships/image" Target="../media/image59.jpg"/><Relationship Id="rId164" Type="http://schemas.openxmlformats.org/officeDocument/2006/relationships/image" Target="../media/image164.jpg"/><Relationship Id="rId163" Type="http://schemas.openxmlformats.org/officeDocument/2006/relationships/image" Target="../media/image159.jpg"/><Relationship Id="rId162" Type="http://schemas.openxmlformats.org/officeDocument/2006/relationships/image" Target="../media/image160.jpg"/><Relationship Id="rId169" Type="http://schemas.openxmlformats.org/officeDocument/2006/relationships/image" Target="../media/image163.jpg"/><Relationship Id="rId168" Type="http://schemas.openxmlformats.org/officeDocument/2006/relationships/image" Target="../media/image168.jpg"/><Relationship Id="rId167" Type="http://schemas.openxmlformats.org/officeDocument/2006/relationships/image" Target="../media/image166.jpg"/><Relationship Id="rId166" Type="http://schemas.openxmlformats.org/officeDocument/2006/relationships/image" Target="../media/image161.jpg"/><Relationship Id="rId51" Type="http://schemas.openxmlformats.org/officeDocument/2006/relationships/image" Target="../media/image51.jpg"/><Relationship Id="rId50" Type="http://schemas.openxmlformats.org/officeDocument/2006/relationships/image" Target="../media/image37.jpg"/><Relationship Id="rId53" Type="http://schemas.openxmlformats.org/officeDocument/2006/relationships/image" Target="../media/image50.jpg"/><Relationship Id="rId52" Type="http://schemas.openxmlformats.org/officeDocument/2006/relationships/image" Target="../media/image56.jpg"/><Relationship Id="rId55" Type="http://schemas.openxmlformats.org/officeDocument/2006/relationships/image" Target="../media/image54.jpg"/><Relationship Id="rId161" Type="http://schemas.openxmlformats.org/officeDocument/2006/relationships/image" Target="../media/image158.jpg"/><Relationship Id="rId54" Type="http://schemas.openxmlformats.org/officeDocument/2006/relationships/image" Target="../media/image55.jpg"/><Relationship Id="rId160" Type="http://schemas.openxmlformats.org/officeDocument/2006/relationships/image" Target="../media/image171.jpg"/><Relationship Id="rId57" Type="http://schemas.openxmlformats.org/officeDocument/2006/relationships/image" Target="../media/image53.jpg"/><Relationship Id="rId56" Type="http://schemas.openxmlformats.org/officeDocument/2006/relationships/image" Target="../media/image57.jpg"/><Relationship Id="rId159" Type="http://schemas.openxmlformats.org/officeDocument/2006/relationships/image" Target="../media/image155.jpg"/><Relationship Id="rId59" Type="http://schemas.openxmlformats.org/officeDocument/2006/relationships/image" Target="../media/image65.jpg"/><Relationship Id="rId154" Type="http://schemas.openxmlformats.org/officeDocument/2006/relationships/image" Target="../media/image152.jpg"/><Relationship Id="rId58" Type="http://schemas.openxmlformats.org/officeDocument/2006/relationships/image" Target="../media/image63.jpg"/><Relationship Id="rId153" Type="http://schemas.openxmlformats.org/officeDocument/2006/relationships/image" Target="../media/image149.jpg"/><Relationship Id="rId152" Type="http://schemas.openxmlformats.org/officeDocument/2006/relationships/image" Target="../media/image153.jpg"/><Relationship Id="rId151" Type="http://schemas.openxmlformats.org/officeDocument/2006/relationships/image" Target="../media/image147.jpg"/><Relationship Id="rId158" Type="http://schemas.openxmlformats.org/officeDocument/2006/relationships/image" Target="../media/image165.jpg"/><Relationship Id="rId157" Type="http://schemas.openxmlformats.org/officeDocument/2006/relationships/image" Target="../media/image156.jpg"/><Relationship Id="rId156" Type="http://schemas.openxmlformats.org/officeDocument/2006/relationships/image" Target="../media/image151.jpg"/><Relationship Id="rId155" Type="http://schemas.openxmlformats.org/officeDocument/2006/relationships/image" Target="../media/image154.jpg"/><Relationship Id="rId107" Type="http://schemas.openxmlformats.org/officeDocument/2006/relationships/image" Target="../media/image108.jpg"/><Relationship Id="rId106" Type="http://schemas.openxmlformats.org/officeDocument/2006/relationships/image" Target="../media/image101.jpg"/><Relationship Id="rId105" Type="http://schemas.openxmlformats.org/officeDocument/2006/relationships/image" Target="../media/image125.jpg"/><Relationship Id="rId104" Type="http://schemas.openxmlformats.org/officeDocument/2006/relationships/image" Target="../media/image98.jpg"/><Relationship Id="rId109" Type="http://schemas.openxmlformats.org/officeDocument/2006/relationships/image" Target="../media/image105.jpg"/><Relationship Id="rId108" Type="http://schemas.openxmlformats.org/officeDocument/2006/relationships/image" Target="../media/image199.jpg"/><Relationship Id="rId103" Type="http://schemas.openxmlformats.org/officeDocument/2006/relationships/image" Target="../media/image102.jpg"/><Relationship Id="rId102" Type="http://schemas.openxmlformats.org/officeDocument/2006/relationships/image" Target="../media/image104.jpg"/><Relationship Id="rId101" Type="http://schemas.openxmlformats.org/officeDocument/2006/relationships/image" Target="../media/image100.jpg"/><Relationship Id="rId100" Type="http://schemas.openxmlformats.org/officeDocument/2006/relationships/image" Target="../media/image103.jpg"/><Relationship Id="rId129" Type="http://schemas.openxmlformats.org/officeDocument/2006/relationships/image" Target="../media/image122.jpg"/><Relationship Id="rId128" Type="http://schemas.openxmlformats.org/officeDocument/2006/relationships/image" Target="../media/image119.jpg"/><Relationship Id="rId127" Type="http://schemas.openxmlformats.org/officeDocument/2006/relationships/image" Target="../media/image123.jpg"/><Relationship Id="rId126" Type="http://schemas.openxmlformats.org/officeDocument/2006/relationships/image" Target="../media/image115.jpg"/><Relationship Id="rId121" Type="http://schemas.openxmlformats.org/officeDocument/2006/relationships/image" Target="../media/image120.jpg"/><Relationship Id="rId120" Type="http://schemas.openxmlformats.org/officeDocument/2006/relationships/image" Target="../media/image127.jpg"/><Relationship Id="rId125" Type="http://schemas.openxmlformats.org/officeDocument/2006/relationships/image" Target="../media/image117.jpg"/><Relationship Id="rId124" Type="http://schemas.openxmlformats.org/officeDocument/2006/relationships/image" Target="../media/image124.jpg"/><Relationship Id="rId123" Type="http://schemas.openxmlformats.org/officeDocument/2006/relationships/image" Target="../media/image126.jpg"/><Relationship Id="rId122" Type="http://schemas.openxmlformats.org/officeDocument/2006/relationships/image" Target="../media/image112.jpg"/><Relationship Id="rId95" Type="http://schemas.openxmlformats.org/officeDocument/2006/relationships/image" Target="../media/image94.jpg"/><Relationship Id="rId94" Type="http://schemas.openxmlformats.org/officeDocument/2006/relationships/image" Target="../media/image92.jpg"/><Relationship Id="rId97" Type="http://schemas.openxmlformats.org/officeDocument/2006/relationships/image" Target="../media/image91.jpg"/><Relationship Id="rId96" Type="http://schemas.openxmlformats.org/officeDocument/2006/relationships/image" Target="../media/image89.jpg"/><Relationship Id="rId99" Type="http://schemas.openxmlformats.org/officeDocument/2006/relationships/image" Target="../media/image97.jpg"/><Relationship Id="rId98" Type="http://schemas.openxmlformats.org/officeDocument/2006/relationships/image" Target="../media/image99.jpg"/><Relationship Id="rId91" Type="http://schemas.openxmlformats.org/officeDocument/2006/relationships/image" Target="../media/image93.jpg"/><Relationship Id="rId90" Type="http://schemas.openxmlformats.org/officeDocument/2006/relationships/image" Target="../media/image82.jpg"/><Relationship Id="rId93" Type="http://schemas.openxmlformats.org/officeDocument/2006/relationships/image" Target="../media/image162.jpg"/><Relationship Id="rId92" Type="http://schemas.openxmlformats.org/officeDocument/2006/relationships/image" Target="../media/image96.jpg"/><Relationship Id="rId118" Type="http://schemas.openxmlformats.org/officeDocument/2006/relationships/image" Target="../media/image116.jpg"/><Relationship Id="rId117" Type="http://schemas.openxmlformats.org/officeDocument/2006/relationships/image" Target="../media/image121.jpg"/><Relationship Id="rId116" Type="http://schemas.openxmlformats.org/officeDocument/2006/relationships/image" Target="../media/image113.jpg"/><Relationship Id="rId115" Type="http://schemas.openxmlformats.org/officeDocument/2006/relationships/image" Target="../media/image107.jpg"/><Relationship Id="rId119" Type="http://schemas.openxmlformats.org/officeDocument/2006/relationships/image" Target="../media/image118.jpg"/><Relationship Id="rId110" Type="http://schemas.openxmlformats.org/officeDocument/2006/relationships/image" Target="../media/image111.jpg"/><Relationship Id="rId114" Type="http://schemas.openxmlformats.org/officeDocument/2006/relationships/image" Target="../media/image110.jpg"/><Relationship Id="rId113" Type="http://schemas.openxmlformats.org/officeDocument/2006/relationships/image" Target="../media/image109.jpg"/><Relationship Id="rId112" Type="http://schemas.openxmlformats.org/officeDocument/2006/relationships/image" Target="../media/image114.jpg"/><Relationship Id="rId111" Type="http://schemas.openxmlformats.org/officeDocument/2006/relationships/image" Target="../media/image106.jpg"/><Relationship Id="rId205" Type="http://schemas.openxmlformats.org/officeDocument/2006/relationships/image" Target="../media/image203.jpg"/><Relationship Id="rId204" Type="http://schemas.openxmlformats.org/officeDocument/2006/relationships/image" Target="../media/image195.jpg"/><Relationship Id="rId203" Type="http://schemas.openxmlformats.org/officeDocument/2006/relationships/image" Target="../media/image205.jpg"/><Relationship Id="rId202" Type="http://schemas.openxmlformats.org/officeDocument/2006/relationships/image" Target="../media/image200.jpg"/><Relationship Id="rId201" Type="http://schemas.openxmlformats.org/officeDocument/2006/relationships/image" Target="../media/image202.jpg"/><Relationship Id="rId200" Type="http://schemas.openxmlformats.org/officeDocument/2006/relationships/image" Target="../media/image201.jp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1</xdr:col>
      <xdr:colOff>942975</xdr:colOff>
      <xdr:row>4</xdr:row>
      <xdr:rowOff>47625</xdr:rowOff>
    </xdr:from>
    <xdr:ext cx="2047875" cy="2524125"/>
    <xdr:pic>
      <xdr:nvPicPr>
        <xdr:cNvPr id="0" name="image5.jpg" title="Image"/>
        <xdr:cNvPicPr preferRelativeResize="0"/>
      </xdr:nvPicPr>
      <xdr:blipFill>
        <a:blip cstate="print" r:embed="rId1"/>
        <a:stretch>
          <a:fillRect/>
        </a:stretch>
      </xdr:blipFill>
      <xdr:spPr>
        <a:prstGeom prst="rect">
          <a:avLst/>
        </a:prstGeom>
        <a:noFill/>
      </xdr:spPr>
    </xdr:pic>
    <xdr:clientData fLocksWithSheet="0"/>
  </xdr:oneCellAnchor>
  <xdr:oneCellAnchor>
    <xdr:from>
      <xdr:col>1</xdr:col>
      <xdr:colOff>685800</xdr:colOff>
      <xdr:row>25</xdr:row>
      <xdr:rowOff>28575</xdr:rowOff>
    </xdr:from>
    <xdr:ext cx="2219325" cy="3048000"/>
    <xdr:pic>
      <xdr:nvPicPr>
        <xdr:cNvPr id="0" name="image1.jpg" title="Image"/>
        <xdr:cNvPicPr preferRelativeResize="0"/>
      </xdr:nvPicPr>
      <xdr:blipFill>
        <a:blip cstate="print" r:embed="rId2"/>
        <a:stretch>
          <a:fillRect/>
        </a:stretch>
      </xdr:blipFill>
      <xdr:spPr>
        <a:prstGeom prst="rect">
          <a:avLst/>
        </a:prstGeom>
        <a:noFill/>
      </xdr:spPr>
    </xdr:pic>
    <xdr:clientData fLocksWithSheet="0"/>
  </xdr:oneCellAnchor>
  <xdr:oneCellAnchor>
    <xdr:from>
      <xdr:col>1</xdr:col>
      <xdr:colOff>542925</xdr:colOff>
      <xdr:row>6</xdr:row>
      <xdr:rowOff>9525</xdr:rowOff>
    </xdr:from>
    <xdr:ext cx="2847975" cy="3219450"/>
    <xdr:pic>
      <xdr:nvPicPr>
        <xdr:cNvPr id="0" name="image10.jpg" title="Image"/>
        <xdr:cNvPicPr preferRelativeResize="0"/>
      </xdr:nvPicPr>
      <xdr:blipFill>
        <a:blip cstate="print" r:embed="rId3"/>
        <a:stretch>
          <a:fillRect/>
        </a:stretch>
      </xdr:blipFill>
      <xdr:spPr>
        <a:prstGeom prst="rect">
          <a:avLst/>
        </a:prstGeom>
        <a:noFill/>
      </xdr:spPr>
    </xdr:pic>
    <xdr:clientData fLocksWithSheet="0"/>
  </xdr:oneCellAnchor>
  <xdr:oneCellAnchor>
    <xdr:from>
      <xdr:col>1</xdr:col>
      <xdr:colOff>666750</xdr:colOff>
      <xdr:row>7</xdr:row>
      <xdr:rowOff>9525</xdr:rowOff>
    </xdr:from>
    <xdr:ext cx="2333625" cy="2895600"/>
    <xdr:pic>
      <xdr:nvPicPr>
        <xdr:cNvPr id="0" name="image2.jpg" title="Image"/>
        <xdr:cNvPicPr preferRelativeResize="0"/>
      </xdr:nvPicPr>
      <xdr:blipFill>
        <a:blip cstate="print" r:embed="rId4"/>
        <a:stretch>
          <a:fillRect/>
        </a:stretch>
      </xdr:blipFill>
      <xdr:spPr>
        <a:prstGeom prst="rect">
          <a:avLst/>
        </a:prstGeom>
        <a:noFill/>
      </xdr:spPr>
    </xdr:pic>
    <xdr:clientData fLocksWithSheet="0"/>
  </xdr:oneCellAnchor>
  <xdr:oneCellAnchor>
    <xdr:from>
      <xdr:col>1</xdr:col>
      <xdr:colOff>133350</xdr:colOff>
      <xdr:row>8</xdr:row>
      <xdr:rowOff>38100</xdr:rowOff>
    </xdr:from>
    <xdr:ext cx="3381375" cy="2295525"/>
    <xdr:pic>
      <xdr:nvPicPr>
        <xdr:cNvPr id="0" name="image11.jpg" title="Image"/>
        <xdr:cNvPicPr preferRelativeResize="0"/>
      </xdr:nvPicPr>
      <xdr:blipFill>
        <a:blip cstate="print" r:embed="rId5"/>
        <a:stretch>
          <a:fillRect/>
        </a:stretch>
      </xdr:blipFill>
      <xdr:spPr>
        <a:prstGeom prst="rect">
          <a:avLst/>
        </a:prstGeom>
        <a:noFill/>
      </xdr:spPr>
    </xdr:pic>
    <xdr:clientData fLocksWithSheet="0"/>
  </xdr:oneCellAnchor>
  <xdr:oneCellAnchor>
    <xdr:from>
      <xdr:col>1</xdr:col>
      <xdr:colOff>409575</xdr:colOff>
      <xdr:row>9</xdr:row>
      <xdr:rowOff>47625</xdr:rowOff>
    </xdr:from>
    <xdr:ext cx="2714625" cy="2543175"/>
    <xdr:pic>
      <xdr:nvPicPr>
        <xdr:cNvPr id="0" name="image21.jpg" title="Image"/>
        <xdr:cNvPicPr preferRelativeResize="0"/>
      </xdr:nvPicPr>
      <xdr:blipFill>
        <a:blip cstate="print" r:embed="rId6"/>
        <a:stretch>
          <a:fillRect/>
        </a:stretch>
      </xdr:blipFill>
      <xdr:spPr>
        <a:prstGeom prst="rect">
          <a:avLst/>
        </a:prstGeom>
        <a:noFill/>
      </xdr:spPr>
    </xdr:pic>
    <xdr:clientData fLocksWithSheet="0"/>
  </xdr:oneCellAnchor>
  <xdr:oneCellAnchor>
    <xdr:from>
      <xdr:col>1</xdr:col>
      <xdr:colOff>190500</xdr:colOff>
      <xdr:row>10</xdr:row>
      <xdr:rowOff>28575</xdr:rowOff>
    </xdr:from>
    <xdr:ext cx="3333750" cy="2952750"/>
    <xdr:pic>
      <xdr:nvPicPr>
        <xdr:cNvPr id="0" name="image8.jpg" title="Image"/>
        <xdr:cNvPicPr preferRelativeResize="0"/>
      </xdr:nvPicPr>
      <xdr:blipFill>
        <a:blip cstate="print" r:embed="rId7"/>
        <a:stretch>
          <a:fillRect/>
        </a:stretch>
      </xdr:blipFill>
      <xdr:spPr>
        <a:prstGeom prst="rect">
          <a:avLst/>
        </a:prstGeom>
        <a:noFill/>
      </xdr:spPr>
    </xdr:pic>
    <xdr:clientData fLocksWithSheet="0"/>
  </xdr:oneCellAnchor>
  <xdr:oneCellAnchor>
    <xdr:from>
      <xdr:col>1</xdr:col>
      <xdr:colOff>66675</xdr:colOff>
      <xdr:row>12</xdr:row>
      <xdr:rowOff>457200</xdr:rowOff>
    </xdr:from>
    <xdr:ext cx="3686175" cy="2000250"/>
    <xdr:pic>
      <xdr:nvPicPr>
        <xdr:cNvPr id="0" name="image4.jpg" title="Image"/>
        <xdr:cNvPicPr preferRelativeResize="0"/>
      </xdr:nvPicPr>
      <xdr:blipFill>
        <a:blip cstate="print" r:embed="rId8"/>
        <a:stretch>
          <a:fillRect/>
        </a:stretch>
      </xdr:blipFill>
      <xdr:spPr>
        <a:prstGeom prst="rect">
          <a:avLst/>
        </a:prstGeom>
        <a:noFill/>
      </xdr:spPr>
    </xdr:pic>
    <xdr:clientData fLocksWithSheet="0"/>
  </xdr:oneCellAnchor>
  <xdr:oneCellAnchor>
    <xdr:from>
      <xdr:col>1</xdr:col>
      <xdr:colOff>838200</xdr:colOff>
      <xdr:row>15</xdr:row>
      <xdr:rowOff>28575</xdr:rowOff>
    </xdr:from>
    <xdr:ext cx="2200275" cy="3248025"/>
    <xdr:pic>
      <xdr:nvPicPr>
        <xdr:cNvPr id="0" name="image26.jpg" title="Image"/>
        <xdr:cNvPicPr preferRelativeResize="0"/>
      </xdr:nvPicPr>
      <xdr:blipFill>
        <a:blip cstate="print" r:embed="rId9"/>
        <a:stretch>
          <a:fillRect/>
        </a:stretch>
      </xdr:blipFill>
      <xdr:spPr>
        <a:prstGeom prst="rect">
          <a:avLst/>
        </a:prstGeom>
        <a:noFill/>
      </xdr:spPr>
    </xdr:pic>
    <xdr:clientData fLocksWithSheet="0"/>
  </xdr:oneCellAnchor>
  <xdr:oneCellAnchor>
    <xdr:from>
      <xdr:col>1</xdr:col>
      <xdr:colOff>733425</xdr:colOff>
      <xdr:row>16</xdr:row>
      <xdr:rowOff>57150</xdr:rowOff>
    </xdr:from>
    <xdr:ext cx="2209800" cy="3048000"/>
    <xdr:pic>
      <xdr:nvPicPr>
        <xdr:cNvPr id="0" name="image24.jpg" title="Image"/>
        <xdr:cNvPicPr preferRelativeResize="0"/>
      </xdr:nvPicPr>
      <xdr:blipFill>
        <a:blip cstate="print" r:embed="rId10"/>
        <a:stretch>
          <a:fillRect/>
        </a:stretch>
      </xdr:blipFill>
      <xdr:spPr>
        <a:prstGeom prst="rect">
          <a:avLst/>
        </a:prstGeom>
        <a:noFill/>
      </xdr:spPr>
    </xdr:pic>
    <xdr:clientData fLocksWithSheet="0"/>
  </xdr:oneCellAnchor>
  <xdr:oneCellAnchor>
    <xdr:from>
      <xdr:col>1</xdr:col>
      <xdr:colOff>342900</xdr:colOff>
      <xdr:row>17</xdr:row>
      <xdr:rowOff>38100</xdr:rowOff>
    </xdr:from>
    <xdr:ext cx="3048000" cy="2990850"/>
    <xdr:pic>
      <xdr:nvPicPr>
        <xdr:cNvPr id="0" name="image19.jpg" title="Image"/>
        <xdr:cNvPicPr preferRelativeResize="0"/>
      </xdr:nvPicPr>
      <xdr:blipFill>
        <a:blip cstate="print" r:embed="rId11"/>
        <a:stretch>
          <a:fillRect/>
        </a:stretch>
      </xdr:blipFill>
      <xdr:spPr>
        <a:prstGeom prst="rect">
          <a:avLst/>
        </a:prstGeom>
        <a:noFill/>
      </xdr:spPr>
    </xdr:pic>
    <xdr:clientData fLocksWithSheet="0"/>
  </xdr:oneCellAnchor>
  <xdr:oneCellAnchor>
    <xdr:from>
      <xdr:col>1</xdr:col>
      <xdr:colOff>476250</xdr:colOff>
      <xdr:row>18</xdr:row>
      <xdr:rowOff>57150</xdr:rowOff>
    </xdr:from>
    <xdr:ext cx="2676525" cy="2962275"/>
    <xdr:pic>
      <xdr:nvPicPr>
        <xdr:cNvPr id="0" name="image13.jpg" title="Image"/>
        <xdr:cNvPicPr preferRelativeResize="0"/>
      </xdr:nvPicPr>
      <xdr:blipFill>
        <a:blip cstate="print" r:embed="rId12"/>
        <a:stretch>
          <a:fillRect/>
        </a:stretch>
      </xdr:blipFill>
      <xdr:spPr>
        <a:prstGeom prst="rect">
          <a:avLst/>
        </a:prstGeom>
        <a:noFill/>
      </xdr:spPr>
    </xdr:pic>
    <xdr:clientData fLocksWithSheet="0"/>
  </xdr:oneCellAnchor>
  <xdr:oneCellAnchor>
    <xdr:from>
      <xdr:col>1</xdr:col>
      <xdr:colOff>247650</xdr:colOff>
      <xdr:row>19</xdr:row>
      <xdr:rowOff>38100</xdr:rowOff>
    </xdr:from>
    <xdr:ext cx="3171825" cy="3533775"/>
    <xdr:pic>
      <xdr:nvPicPr>
        <xdr:cNvPr id="0" name="image20.jpg" title="Image"/>
        <xdr:cNvPicPr preferRelativeResize="0"/>
      </xdr:nvPicPr>
      <xdr:blipFill>
        <a:blip cstate="print" r:embed="rId13"/>
        <a:stretch>
          <a:fillRect/>
        </a:stretch>
      </xdr:blipFill>
      <xdr:spPr>
        <a:prstGeom prst="rect">
          <a:avLst/>
        </a:prstGeom>
        <a:noFill/>
      </xdr:spPr>
    </xdr:pic>
    <xdr:clientData fLocksWithSheet="0"/>
  </xdr:oneCellAnchor>
  <xdr:oneCellAnchor>
    <xdr:from>
      <xdr:col>1</xdr:col>
      <xdr:colOff>828675</xdr:colOff>
      <xdr:row>21</xdr:row>
      <xdr:rowOff>66675</xdr:rowOff>
    </xdr:from>
    <xdr:ext cx="2095500" cy="3076575"/>
    <xdr:pic>
      <xdr:nvPicPr>
        <xdr:cNvPr id="0" name="image9.jpg" title="Image"/>
        <xdr:cNvPicPr preferRelativeResize="0"/>
      </xdr:nvPicPr>
      <xdr:blipFill>
        <a:blip cstate="print" r:embed="rId14"/>
        <a:stretch>
          <a:fillRect/>
        </a:stretch>
      </xdr:blipFill>
      <xdr:spPr>
        <a:prstGeom prst="rect">
          <a:avLst/>
        </a:prstGeom>
        <a:noFill/>
      </xdr:spPr>
    </xdr:pic>
    <xdr:clientData fLocksWithSheet="0"/>
  </xdr:oneCellAnchor>
  <xdr:oneCellAnchor>
    <xdr:from>
      <xdr:col>1</xdr:col>
      <xdr:colOff>523875</xdr:colOff>
      <xdr:row>22</xdr:row>
      <xdr:rowOff>28575</xdr:rowOff>
    </xdr:from>
    <xdr:ext cx="2790825" cy="3133725"/>
    <xdr:pic>
      <xdr:nvPicPr>
        <xdr:cNvPr id="0" name="image6.jpg" title="Image"/>
        <xdr:cNvPicPr preferRelativeResize="0"/>
      </xdr:nvPicPr>
      <xdr:blipFill>
        <a:blip cstate="print" r:embed="rId15"/>
        <a:stretch>
          <a:fillRect/>
        </a:stretch>
      </xdr:blipFill>
      <xdr:spPr>
        <a:prstGeom prst="rect">
          <a:avLst/>
        </a:prstGeom>
        <a:noFill/>
      </xdr:spPr>
    </xdr:pic>
    <xdr:clientData fLocksWithSheet="0"/>
  </xdr:oneCellAnchor>
  <xdr:oneCellAnchor>
    <xdr:from>
      <xdr:col>1</xdr:col>
      <xdr:colOff>457200</xdr:colOff>
      <xdr:row>23</xdr:row>
      <xdr:rowOff>47625</xdr:rowOff>
    </xdr:from>
    <xdr:ext cx="3076575" cy="3248025"/>
    <xdr:pic>
      <xdr:nvPicPr>
        <xdr:cNvPr id="0" name="image16.jpg" title="Image"/>
        <xdr:cNvPicPr preferRelativeResize="0"/>
      </xdr:nvPicPr>
      <xdr:blipFill>
        <a:blip cstate="print" r:embed="rId16"/>
        <a:stretch>
          <a:fillRect/>
        </a:stretch>
      </xdr:blipFill>
      <xdr:spPr>
        <a:prstGeom prst="rect">
          <a:avLst/>
        </a:prstGeom>
        <a:noFill/>
      </xdr:spPr>
    </xdr:pic>
    <xdr:clientData fLocksWithSheet="0"/>
  </xdr:oneCellAnchor>
  <xdr:oneCellAnchor>
    <xdr:from>
      <xdr:col>1</xdr:col>
      <xdr:colOff>552450</xdr:colOff>
      <xdr:row>24</xdr:row>
      <xdr:rowOff>47625</xdr:rowOff>
    </xdr:from>
    <xdr:ext cx="2724150" cy="3295650"/>
    <xdr:pic>
      <xdr:nvPicPr>
        <xdr:cNvPr id="0" name="image3.jpg" title="Image"/>
        <xdr:cNvPicPr preferRelativeResize="0"/>
      </xdr:nvPicPr>
      <xdr:blipFill>
        <a:blip cstate="print" r:embed="rId17"/>
        <a:stretch>
          <a:fillRect/>
        </a:stretch>
      </xdr:blipFill>
      <xdr:spPr>
        <a:prstGeom prst="rect">
          <a:avLst/>
        </a:prstGeom>
        <a:noFill/>
      </xdr:spPr>
    </xdr:pic>
    <xdr:clientData fLocksWithSheet="0"/>
  </xdr:oneCellAnchor>
  <xdr:oneCellAnchor>
    <xdr:from>
      <xdr:col>1</xdr:col>
      <xdr:colOff>133350</xdr:colOff>
      <xdr:row>27</xdr:row>
      <xdr:rowOff>285750</xdr:rowOff>
    </xdr:from>
    <xdr:ext cx="3571875" cy="3181350"/>
    <xdr:pic>
      <xdr:nvPicPr>
        <xdr:cNvPr id="0" name="image15.jpg" title="Image"/>
        <xdr:cNvPicPr preferRelativeResize="0"/>
      </xdr:nvPicPr>
      <xdr:blipFill>
        <a:blip cstate="print" r:embed="rId18"/>
        <a:stretch>
          <a:fillRect/>
        </a:stretch>
      </xdr:blipFill>
      <xdr:spPr>
        <a:prstGeom prst="rect">
          <a:avLst/>
        </a:prstGeom>
        <a:noFill/>
      </xdr:spPr>
    </xdr:pic>
    <xdr:clientData fLocksWithSheet="0"/>
  </xdr:oneCellAnchor>
  <xdr:oneCellAnchor>
    <xdr:from>
      <xdr:col>1</xdr:col>
      <xdr:colOff>542925</xdr:colOff>
      <xdr:row>28</xdr:row>
      <xdr:rowOff>57150</xdr:rowOff>
    </xdr:from>
    <xdr:ext cx="2781300" cy="2762250"/>
    <xdr:pic>
      <xdr:nvPicPr>
        <xdr:cNvPr id="0" name="image14.jpg" title="Image"/>
        <xdr:cNvPicPr preferRelativeResize="0"/>
      </xdr:nvPicPr>
      <xdr:blipFill>
        <a:blip cstate="print" r:embed="rId19"/>
        <a:stretch>
          <a:fillRect/>
        </a:stretch>
      </xdr:blipFill>
      <xdr:spPr>
        <a:prstGeom prst="rect">
          <a:avLst/>
        </a:prstGeom>
        <a:noFill/>
      </xdr:spPr>
    </xdr:pic>
    <xdr:clientData fLocksWithSheet="0"/>
  </xdr:oneCellAnchor>
  <xdr:oneCellAnchor>
    <xdr:from>
      <xdr:col>1</xdr:col>
      <xdr:colOff>381000</xdr:colOff>
      <xdr:row>29</xdr:row>
      <xdr:rowOff>57150</xdr:rowOff>
    </xdr:from>
    <xdr:ext cx="2876550" cy="2867025"/>
    <xdr:pic>
      <xdr:nvPicPr>
        <xdr:cNvPr id="0" name="image22.jpg" title="Image"/>
        <xdr:cNvPicPr preferRelativeResize="0"/>
      </xdr:nvPicPr>
      <xdr:blipFill>
        <a:blip cstate="print" r:embed="rId20"/>
        <a:stretch>
          <a:fillRect/>
        </a:stretch>
      </xdr:blipFill>
      <xdr:spPr>
        <a:prstGeom prst="rect">
          <a:avLst/>
        </a:prstGeom>
        <a:noFill/>
      </xdr:spPr>
    </xdr:pic>
    <xdr:clientData fLocksWithSheet="0"/>
  </xdr:oneCellAnchor>
  <xdr:oneCellAnchor>
    <xdr:from>
      <xdr:col>1</xdr:col>
      <xdr:colOff>676275</xdr:colOff>
      <xdr:row>33</xdr:row>
      <xdr:rowOff>57150</xdr:rowOff>
    </xdr:from>
    <xdr:ext cx="2209800" cy="2914650"/>
    <xdr:pic>
      <xdr:nvPicPr>
        <xdr:cNvPr id="0" name="image7.jpg" title="Image"/>
        <xdr:cNvPicPr preferRelativeResize="0"/>
      </xdr:nvPicPr>
      <xdr:blipFill>
        <a:blip cstate="print" r:embed="rId21"/>
        <a:stretch>
          <a:fillRect/>
        </a:stretch>
      </xdr:blipFill>
      <xdr:spPr>
        <a:prstGeom prst="rect">
          <a:avLst/>
        </a:prstGeom>
        <a:noFill/>
      </xdr:spPr>
    </xdr:pic>
    <xdr:clientData fLocksWithSheet="0"/>
  </xdr:oneCellAnchor>
  <xdr:oneCellAnchor>
    <xdr:from>
      <xdr:col>1</xdr:col>
      <xdr:colOff>609600</xdr:colOff>
      <xdr:row>35</xdr:row>
      <xdr:rowOff>38100</xdr:rowOff>
    </xdr:from>
    <xdr:ext cx="2600325" cy="3228975"/>
    <xdr:pic>
      <xdr:nvPicPr>
        <xdr:cNvPr id="0" name="image18.jpg" title="Image"/>
        <xdr:cNvPicPr preferRelativeResize="0"/>
      </xdr:nvPicPr>
      <xdr:blipFill>
        <a:blip cstate="print" r:embed="rId22"/>
        <a:stretch>
          <a:fillRect/>
        </a:stretch>
      </xdr:blipFill>
      <xdr:spPr>
        <a:prstGeom prst="rect">
          <a:avLst/>
        </a:prstGeom>
        <a:noFill/>
      </xdr:spPr>
    </xdr:pic>
    <xdr:clientData fLocksWithSheet="0"/>
  </xdr:oneCellAnchor>
  <xdr:oneCellAnchor>
    <xdr:from>
      <xdr:col>1</xdr:col>
      <xdr:colOff>457200</xdr:colOff>
      <xdr:row>40</xdr:row>
      <xdr:rowOff>47625</xdr:rowOff>
    </xdr:from>
    <xdr:ext cx="2686050" cy="2771775"/>
    <xdr:pic>
      <xdr:nvPicPr>
        <xdr:cNvPr id="0" name="image12.jpg" title="Image"/>
        <xdr:cNvPicPr preferRelativeResize="0"/>
      </xdr:nvPicPr>
      <xdr:blipFill>
        <a:blip cstate="print" r:embed="rId23"/>
        <a:stretch>
          <a:fillRect/>
        </a:stretch>
      </xdr:blipFill>
      <xdr:spPr>
        <a:prstGeom prst="rect">
          <a:avLst/>
        </a:prstGeom>
        <a:noFill/>
      </xdr:spPr>
    </xdr:pic>
    <xdr:clientData fLocksWithSheet="0"/>
  </xdr:oneCellAnchor>
  <xdr:oneCellAnchor>
    <xdr:from>
      <xdr:col>1</xdr:col>
      <xdr:colOff>533400</xdr:colOff>
      <xdr:row>42</xdr:row>
      <xdr:rowOff>38100</xdr:rowOff>
    </xdr:from>
    <xdr:ext cx="2762250" cy="2790825"/>
    <xdr:pic>
      <xdr:nvPicPr>
        <xdr:cNvPr id="0" name="image17.jpg" title="Image"/>
        <xdr:cNvPicPr preferRelativeResize="0"/>
      </xdr:nvPicPr>
      <xdr:blipFill>
        <a:blip cstate="print" r:embed="rId24"/>
        <a:stretch>
          <a:fillRect/>
        </a:stretch>
      </xdr:blipFill>
      <xdr:spPr>
        <a:prstGeom prst="rect">
          <a:avLst/>
        </a:prstGeom>
        <a:noFill/>
      </xdr:spPr>
    </xdr:pic>
    <xdr:clientData fLocksWithSheet="0"/>
  </xdr:oneCellAnchor>
  <xdr:oneCellAnchor>
    <xdr:from>
      <xdr:col>1</xdr:col>
      <xdr:colOff>57150</xdr:colOff>
      <xdr:row>44</xdr:row>
      <xdr:rowOff>38100</xdr:rowOff>
    </xdr:from>
    <xdr:ext cx="3609975" cy="2466975"/>
    <xdr:pic>
      <xdr:nvPicPr>
        <xdr:cNvPr id="0" name="image23.jpg" title="Image"/>
        <xdr:cNvPicPr preferRelativeResize="0"/>
      </xdr:nvPicPr>
      <xdr:blipFill>
        <a:blip cstate="print" r:embed="rId25"/>
        <a:stretch>
          <a:fillRect/>
        </a:stretch>
      </xdr:blipFill>
      <xdr:spPr>
        <a:prstGeom prst="rect">
          <a:avLst/>
        </a:prstGeom>
        <a:noFill/>
      </xdr:spPr>
    </xdr:pic>
    <xdr:clientData fLocksWithSheet="0"/>
  </xdr:oneCellAnchor>
  <xdr:oneCellAnchor>
    <xdr:from>
      <xdr:col>1</xdr:col>
      <xdr:colOff>1076325</xdr:colOff>
      <xdr:row>46</xdr:row>
      <xdr:rowOff>57150</xdr:rowOff>
    </xdr:from>
    <xdr:ext cx="1790700" cy="3152775"/>
    <xdr:pic>
      <xdr:nvPicPr>
        <xdr:cNvPr id="0" name="image25.jpg" title="Image"/>
        <xdr:cNvPicPr preferRelativeResize="0"/>
      </xdr:nvPicPr>
      <xdr:blipFill>
        <a:blip cstate="print" r:embed="rId26"/>
        <a:stretch>
          <a:fillRect/>
        </a:stretch>
      </xdr:blipFill>
      <xdr:spPr>
        <a:prstGeom prst="rect">
          <a:avLst/>
        </a:prstGeom>
        <a:noFill/>
      </xdr:spPr>
    </xdr:pic>
    <xdr:clientData fLocksWithSheet="0"/>
  </xdr:oneCellAnchor>
  <xdr:oneCellAnchor>
    <xdr:from>
      <xdr:col>1</xdr:col>
      <xdr:colOff>152400</xdr:colOff>
      <xdr:row>48</xdr:row>
      <xdr:rowOff>9525</xdr:rowOff>
    </xdr:from>
    <xdr:ext cx="3571875" cy="3190875"/>
    <xdr:pic>
      <xdr:nvPicPr>
        <xdr:cNvPr id="0" name="image34.jpg" title="Image"/>
        <xdr:cNvPicPr preferRelativeResize="0"/>
      </xdr:nvPicPr>
      <xdr:blipFill>
        <a:blip cstate="print" r:embed="rId27"/>
        <a:stretch>
          <a:fillRect/>
        </a:stretch>
      </xdr:blipFill>
      <xdr:spPr>
        <a:prstGeom prst="rect">
          <a:avLst/>
        </a:prstGeom>
        <a:noFill/>
      </xdr:spPr>
    </xdr:pic>
    <xdr:clientData fLocksWithSheet="0"/>
  </xdr:oneCellAnchor>
  <xdr:oneCellAnchor>
    <xdr:from>
      <xdr:col>1</xdr:col>
      <xdr:colOff>266700</xdr:colOff>
      <xdr:row>49</xdr:row>
      <xdr:rowOff>28575</xdr:rowOff>
    </xdr:from>
    <xdr:ext cx="3190875" cy="3362325"/>
    <xdr:pic>
      <xdr:nvPicPr>
        <xdr:cNvPr id="0" name="image30.jpg" title="Image"/>
        <xdr:cNvPicPr preferRelativeResize="0"/>
      </xdr:nvPicPr>
      <xdr:blipFill>
        <a:blip cstate="print" r:embed="rId28"/>
        <a:stretch>
          <a:fillRect/>
        </a:stretch>
      </xdr:blipFill>
      <xdr:spPr>
        <a:prstGeom prst="rect">
          <a:avLst/>
        </a:prstGeom>
        <a:noFill/>
      </xdr:spPr>
    </xdr:pic>
    <xdr:clientData fLocksWithSheet="0"/>
  </xdr:oneCellAnchor>
  <xdr:oneCellAnchor>
    <xdr:from>
      <xdr:col>1</xdr:col>
      <xdr:colOff>561975</xdr:colOff>
      <xdr:row>51</xdr:row>
      <xdr:rowOff>19050</xdr:rowOff>
    </xdr:from>
    <xdr:ext cx="2638425" cy="2828925"/>
    <xdr:pic>
      <xdr:nvPicPr>
        <xdr:cNvPr id="0" name="image33.jpg" title="Image"/>
        <xdr:cNvPicPr preferRelativeResize="0"/>
      </xdr:nvPicPr>
      <xdr:blipFill>
        <a:blip cstate="print" r:embed="rId29"/>
        <a:stretch>
          <a:fillRect/>
        </a:stretch>
      </xdr:blipFill>
      <xdr:spPr>
        <a:prstGeom prst="rect">
          <a:avLst/>
        </a:prstGeom>
        <a:noFill/>
      </xdr:spPr>
    </xdr:pic>
    <xdr:clientData fLocksWithSheet="0"/>
  </xdr:oneCellAnchor>
  <xdr:oneCellAnchor>
    <xdr:from>
      <xdr:col>1</xdr:col>
      <xdr:colOff>28575</xdr:colOff>
      <xdr:row>3</xdr:row>
      <xdr:rowOff>38100</xdr:rowOff>
    </xdr:from>
    <xdr:ext cx="3638550" cy="3829050"/>
    <xdr:pic>
      <xdr:nvPicPr>
        <xdr:cNvPr id="0" name="image42.jpg" title="Image"/>
        <xdr:cNvPicPr preferRelativeResize="0"/>
      </xdr:nvPicPr>
      <xdr:blipFill>
        <a:blip cstate="print" r:embed="rId30"/>
        <a:stretch>
          <a:fillRect/>
        </a:stretch>
      </xdr:blipFill>
      <xdr:spPr>
        <a:prstGeom prst="rect">
          <a:avLst/>
        </a:prstGeom>
        <a:noFill/>
      </xdr:spPr>
    </xdr:pic>
    <xdr:clientData fLocksWithSheet="0"/>
  </xdr:oneCellAnchor>
  <xdr:oneCellAnchor>
    <xdr:from>
      <xdr:col>1</xdr:col>
      <xdr:colOff>600075</xdr:colOff>
      <xdr:row>5</xdr:row>
      <xdr:rowOff>47625</xdr:rowOff>
    </xdr:from>
    <xdr:ext cx="2686050" cy="2781300"/>
    <xdr:pic>
      <xdr:nvPicPr>
        <xdr:cNvPr id="0" name="image31.jpg" title="Image"/>
        <xdr:cNvPicPr preferRelativeResize="0"/>
      </xdr:nvPicPr>
      <xdr:blipFill>
        <a:blip cstate="print" r:embed="rId31"/>
        <a:stretch>
          <a:fillRect/>
        </a:stretch>
      </xdr:blipFill>
      <xdr:spPr>
        <a:prstGeom prst="rect">
          <a:avLst/>
        </a:prstGeom>
        <a:noFill/>
      </xdr:spPr>
    </xdr:pic>
    <xdr:clientData fLocksWithSheet="0"/>
  </xdr:oneCellAnchor>
  <xdr:oneCellAnchor>
    <xdr:from>
      <xdr:col>1</xdr:col>
      <xdr:colOff>657225</xdr:colOff>
      <xdr:row>26</xdr:row>
      <xdr:rowOff>19050</xdr:rowOff>
    </xdr:from>
    <xdr:ext cx="2638425" cy="3086100"/>
    <xdr:pic>
      <xdr:nvPicPr>
        <xdr:cNvPr id="0" name="image28.jpg" title="Image"/>
        <xdr:cNvPicPr preferRelativeResize="0"/>
      </xdr:nvPicPr>
      <xdr:blipFill>
        <a:blip cstate="print" r:embed="rId32"/>
        <a:stretch>
          <a:fillRect/>
        </a:stretch>
      </xdr:blipFill>
      <xdr:spPr>
        <a:prstGeom prst="rect">
          <a:avLst/>
        </a:prstGeom>
        <a:noFill/>
      </xdr:spPr>
    </xdr:pic>
    <xdr:clientData fLocksWithSheet="0"/>
  </xdr:oneCellAnchor>
  <xdr:oneCellAnchor>
    <xdr:from>
      <xdr:col>1</xdr:col>
      <xdr:colOff>704850</xdr:colOff>
      <xdr:row>39</xdr:row>
      <xdr:rowOff>47625</xdr:rowOff>
    </xdr:from>
    <xdr:ext cx="2752725" cy="2847975"/>
    <xdr:pic>
      <xdr:nvPicPr>
        <xdr:cNvPr id="0" name="image35.jpg" title="Image"/>
        <xdr:cNvPicPr preferRelativeResize="0"/>
      </xdr:nvPicPr>
      <xdr:blipFill>
        <a:blip cstate="print" r:embed="rId33"/>
        <a:stretch>
          <a:fillRect/>
        </a:stretch>
      </xdr:blipFill>
      <xdr:spPr>
        <a:prstGeom prst="rect">
          <a:avLst/>
        </a:prstGeom>
        <a:noFill/>
      </xdr:spPr>
    </xdr:pic>
    <xdr:clientData fLocksWithSheet="0"/>
  </xdr:oneCellAnchor>
  <xdr:oneCellAnchor>
    <xdr:from>
      <xdr:col>1</xdr:col>
      <xdr:colOff>28575</xdr:colOff>
      <xdr:row>41</xdr:row>
      <xdr:rowOff>828675</xdr:rowOff>
    </xdr:from>
    <xdr:ext cx="3724275" cy="2152650"/>
    <xdr:pic>
      <xdr:nvPicPr>
        <xdr:cNvPr id="0" name="image43.jpg" title="Image"/>
        <xdr:cNvPicPr preferRelativeResize="0"/>
      </xdr:nvPicPr>
      <xdr:blipFill>
        <a:blip cstate="print" r:embed="rId34"/>
        <a:stretch>
          <a:fillRect/>
        </a:stretch>
      </xdr:blipFill>
      <xdr:spPr>
        <a:prstGeom prst="rect">
          <a:avLst/>
        </a:prstGeom>
        <a:noFill/>
      </xdr:spPr>
    </xdr:pic>
    <xdr:clientData fLocksWithSheet="0"/>
  </xdr:oneCellAnchor>
  <xdr:oneCellAnchor>
    <xdr:from>
      <xdr:col>1</xdr:col>
      <xdr:colOff>38100</xdr:colOff>
      <xdr:row>50</xdr:row>
      <xdr:rowOff>885825</xdr:rowOff>
    </xdr:from>
    <xdr:ext cx="3771900" cy="2133600"/>
    <xdr:pic>
      <xdr:nvPicPr>
        <xdr:cNvPr id="0" name="image49.jpg" title="Image"/>
        <xdr:cNvPicPr preferRelativeResize="0"/>
      </xdr:nvPicPr>
      <xdr:blipFill>
        <a:blip cstate="print" r:embed="rId35"/>
        <a:stretch>
          <a:fillRect/>
        </a:stretch>
      </xdr:blipFill>
      <xdr:spPr>
        <a:prstGeom prst="rect">
          <a:avLst/>
        </a:prstGeom>
        <a:noFill/>
      </xdr:spPr>
    </xdr:pic>
    <xdr:clientData fLocksWithSheet="0"/>
  </xdr:oneCellAnchor>
  <xdr:oneCellAnchor>
    <xdr:from>
      <xdr:col>1</xdr:col>
      <xdr:colOff>438150</xdr:colOff>
      <xdr:row>37</xdr:row>
      <xdr:rowOff>28575</xdr:rowOff>
    </xdr:from>
    <xdr:ext cx="2486025" cy="3000375"/>
    <xdr:pic>
      <xdr:nvPicPr>
        <xdr:cNvPr id="0" name="image41.jpg" title="Image"/>
        <xdr:cNvPicPr preferRelativeResize="0"/>
      </xdr:nvPicPr>
      <xdr:blipFill>
        <a:blip cstate="print" r:embed="rId36"/>
        <a:stretch>
          <a:fillRect/>
        </a:stretch>
      </xdr:blipFill>
      <xdr:spPr>
        <a:prstGeom prst="rect">
          <a:avLst/>
        </a:prstGeom>
        <a:noFill/>
      </xdr:spPr>
    </xdr:pic>
    <xdr:clientData fLocksWithSheet="0"/>
  </xdr:oneCellAnchor>
  <xdr:oneCellAnchor>
    <xdr:from>
      <xdr:col>1</xdr:col>
      <xdr:colOff>809625</xdr:colOff>
      <xdr:row>38</xdr:row>
      <xdr:rowOff>38100</xdr:rowOff>
    </xdr:from>
    <xdr:ext cx="2200275" cy="3314700"/>
    <xdr:pic>
      <xdr:nvPicPr>
        <xdr:cNvPr id="0" name="image47.jpg" title="Image"/>
        <xdr:cNvPicPr preferRelativeResize="0"/>
      </xdr:nvPicPr>
      <xdr:blipFill>
        <a:blip cstate="print" r:embed="rId37"/>
        <a:stretch>
          <a:fillRect/>
        </a:stretch>
      </xdr:blipFill>
      <xdr:spPr>
        <a:prstGeom prst="rect">
          <a:avLst/>
        </a:prstGeom>
        <a:noFill/>
      </xdr:spPr>
    </xdr:pic>
    <xdr:clientData fLocksWithSheet="0"/>
  </xdr:oneCellAnchor>
  <xdr:oneCellAnchor>
    <xdr:from>
      <xdr:col>1</xdr:col>
      <xdr:colOff>571500</xdr:colOff>
      <xdr:row>20</xdr:row>
      <xdr:rowOff>38100</xdr:rowOff>
    </xdr:from>
    <xdr:ext cx="2581275" cy="3028950"/>
    <xdr:pic>
      <xdr:nvPicPr>
        <xdr:cNvPr id="0" name="image46.jpg" title="Image"/>
        <xdr:cNvPicPr preferRelativeResize="0"/>
      </xdr:nvPicPr>
      <xdr:blipFill>
        <a:blip cstate="print" r:embed="rId38"/>
        <a:stretch>
          <a:fillRect/>
        </a:stretch>
      </xdr:blipFill>
      <xdr:spPr>
        <a:prstGeom prst="rect">
          <a:avLst/>
        </a:prstGeom>
        <a:noFill/>
      </xdr:spPr>
    </xdr:pic>
    <xdr:clientData fLocksWithSheet="0"/>
  </xdr:oneCellAnchor>
  <xdr:oneCellAnchor>
    <xdr:from>
      <xdr:col>2</xdr:col>
      <xdr:colOff>923925</xdr:colOff>
      <xdr:row>3</xdr:row>
      <xdr:rowOff>47625</xdr:rowOff>
    </xdr:from>
    <xdr:ext cx="1590675" cy="1809750"/>
    <xdr:pic>
      <xdr:nvPicPr>
        <xdr:cNvPr id="0" name="image32.jpg" title="Image"/>
        <xdr:cNvPicPr preferRelativeResize="0"/>
      </xdr:nvPicPr>
      <xdr:blipFill>
        <a:blip cstate="print" r:embed="rId39"/>
        <a:stretch>
          <a:fillRect/>
        </a:stretch>
      </xdr:blipFill>
      <xdr:spPr>
        <a:prstGeom prst="rect">
          <a:avLst/>
        </a:prstGeom>
        <a:noFill/>
      </xdr:spPr>
    </xdr:pic>
    <xdr:clientData fLocksWithSheet="0"/>
  </xdr:oneCellAnchor>
  <xdr:oneCellAnchor>
    <xdr:from>
      <xdr:col>2</xdr:col>
      <xdr:colOff>2581275</xdr:colOff>
      <xdr:row>3</xdr:row>
      <xdr:rowOff>28575</xdr:rowOff>
    </xdr:from>
    <xdr:ext cx="2095500" cy="1800225"/>
    <xdr:pic>
      <xdr:nvPicPr>
        <xdr:cNvPr id="0" name="image40.jpg" title="Image"/>
        <xdr:cNvPicPr preferRelativeResize="0"/>
      </xdr:nvPicPr>
      <xdr:blipFill>
        <a:blip cstate="print" r:embed="rId40"/>
        <a:stretch>
          <a:fillRect/>
        </a:stretch>
      </xdr:blipFill>
      <xdr:spPr>
        <a:prstGeom prst="rect">
          <a:avLst/>
        </a:prstGeom>
        <a:noFill/>
      </xdr:spPr>
    </xdr:pic>
    <xdr:clientData fLocksWithSheet="0"/>
  </xdr:oneCellAnchor>
  <xdr:oneCellAnchor>
    <xdr:from>
      <xdr:col>2</xdr:col>
      <xdr:colOff>9525</xdr:colOff>
      <xdr:row>3</xdr:row>
      <xdr:rowOff>1914525</xdr:rowOff>
    </xdr:from>
    <xdr:ext cx="1800225" cy="1743075"/>
    <xdr:pic>
      <xdr:nvPicPr>
        <xdr:cNvPr id="0" name="image29.jpg" title="Image"/>
        <xdr:cNvPicPr preferRelativeResize="0"/>
      </xdr:nvPicPr>
      <xdr:blipFill>
        <a:blip cstate="print" r:embed="rId41"/>
        <a:stretch>
          <a:fillRect/>
        </a:stretch>
      </xdr:blipFill>
      <xdr:spPr>
        <a:prstGeom prst="rect">
          <a:avLst/>
        </a:prstGeom>
        <a:noFill/>
      </xdr:spPr>
    </xdr:pic>
    <xdr:clientData fLocksWithSheet="0"/>
  </xdr:oneCellAnchor>
  <xdr:oneCellAnchor>
    <xdr:from>
      <xdr:col>2</xdr:col>
      <xdr:colOff>1828800</xdr:colOff>
      <xdr:row>3</xdr:row>
      <xdr:rowOff>1914525</xdr:rowOff>
    </xdr:from>
    <xdr:ext cx="1619250" cy="1733550"/>
    <xdr:pic>
      <xdr:nvPicPr>
        <xdr:cNvPr id="0" name="image38.jpg" title="Image"/>
        <xdr:cNvPicPr preferRelativeResize="0"/>
      </xdr:nvPicPr>
      <xdr:blipFill>
        <a:blip cstate="print" r:embed="rId42"/>
        <a:stretch>
          <a:fillRect/>
        </a:stretch>
      </xdr:blipFill>
      <xdr:spPr>
        <a:prstGeom prst="rect">
          <a:avLst/>
        </a:prstGeom>
        <a:noFill/>
      </xdr:spPr>
    </xdr:pic>
    <xdr:clientData fLocksWithSheet="0"/>
  </xdr:oneCellAnchor>
  <xdr:oneCellAnchor>
    <xdr:from>
      <xdr:col>2</xdr:col>
      <xdr:colOff>3467100</xdr:colOff>
      <xdr:row>3</xdr:row>
      <xdr:rowOff>1905000</xdr:rowOff>
    </xdr:from>
    <xdr:ext cx="1638300" cy="1752600"/>
    <xdr:pic>
      <xdr:nvPicPr>
        <xdr:cNvPr id="0" name="image39.jpg" title="Image"/>
        <xdr:cNvPicPr preferRelativeResize="0"/>
      </xdr:nvPicPr>
      <xdr:blipFill>
        <a:blip cstate="print" r:embed="rId43"/>
        <a:stretch>
          <a:fillRect/>
        </a:stretch>
      </xdr:blipFill>
      <xdr:spPr>
        <a:prstGeom prst="rect">
          <a:avLst/>
        </a:prstGeom>
        <a:noFill/>
      </xdr:spPr>
    </xdr:pic>
    <xdr:clientData fLocksWithSheet="0"/>
  </xdr:oneCellAnchor>
  <xdr:oneCellAnchor>
    <xdr:from>
      <xdr:col>2</xdr:col>
      <xdr:colOff>19050</xdr:colOff>
      <xdr:row>5</xdr:row>
      <xdr:rowOff>495300</xdr:rowOff>
    </xdr:from>
    <xdr:ext cx="1419225" cy="2057400"/>
    <xdr:pic>
      <xdr:nvPicPr>
        <xdr:cNvPr id="0" name="image27.jpg" title="Image"/>
        <xdr:cNvPicPr preferRelativeResize="0"/>
      </xdr:nvPicPr>
      <xdr:blipFill>
        <a:blip cstate="print" r:embed="rId44"/>
        <a:stretch>
          <a:fillRect/>
        </a:stretch>
      </xdr:blipFill>
      <xdr:spPr>
        <a:prstGeom prst="rect">
          <a:avLst/>
        </a:prstGeom>
        <a:noFill/>
      </xdr:spPr>
    </xdr:pic>
    <xdr:clientData fLocksWithSheet="0"/>
  </xdr:oneCellAnchor>
  <xdr:oneCellAnchor>
    <xdr:from>
      <xdr:col>2</xdr:col>
      <xdr:colOff>1466850</xdr:colOff>
      <xdr:row>5</xdr:row>
      <xdr:rowOff>476250</xdr:rowOff>
    </xdr:from>
    <xdr:ext cx="1476375" cy="2085975"/>
    <xdr:pic>
      <xdr:nvPicPr>
        <xdr:cNvPr id="0" name="image44.jpg" title="Image"/>
        <xdr:cNvPicPr preferRelativeResize="0"/>
      </xdr:nvPicPr>
      <xdr:blipFill>
        <a:blip cstate="print" r:embed="rId45"/>
        <a:stretch>
          <a:fillRect/>
        </a:stretch>
      </xdr:blipFill>
      <xdr:spPr>
        <a:prstGeom prst="rect">
          <a:avLst/>
        </a:prstGeom>
        <a:noFill/>
      </xdr:spPr>
    </xdr:pic>
    <xdr:clientData fLocksWithSheet="0"/>
  </xdr:oneCellAnchor>
  <xdr:oneCellAnchor>
    <xdr:from>
      <xdr:col>2</xdr:col>
      <xdr:colOff>2924175</xdr:colOff>
      <xdr:row>5</xdr:row>
      <xdr:rowOff>504825</xdr:rowOff>
    </xdr:from>
    <xdr:ext cx="2171700" cy="2047875"/>
    <xdr:pic>
      <xdr:nvPicPr>
        <xdr:cNvPr id="0" name="image36.jpg" title="Image"/>
        <xdr:cNvPicPr preferRelativeResize="0"/>
      </xdr:nvPicPr>
      <xdr:blipFill>
        <a:blip cstate="print" r:embed="rId46"/>
        <a:stretch>
          <a:fillRect/>
        </a:stretch>
      </xdr:blipFill>
      <xdr:spPr>
        <a:prstGeom prst="rect">
          <a:avLst/>
        </a:prstGeom>
        <a:noFill/>
      </xdr:spPr>
    </xdr:pic>
    <xdr:clientData fLocksWithSheet="0"/>
  </xdr:oneCellAnchor>
  <xdr:oneCellAnchor>
    <xdr:from>
      <xdr:col>2</xdr:col>
      <xdr:colOff>28575</xdr:colOff>
      <xdr:row>6</xdr:row>
      <xdr:rowOff>161925</xdr:rowOff>
    </xdr:from>
    <xdr:ext cx="2162175" cy="2962275"/>
    <xdr:pic>
      <xdr:nvPicPr>
        <xdr:cNvPr id="0" name="image52.jpg" title="Image"/>
        <xdr:cNvPicPr preferRelativeResize="0"/>
      </xdr:nvPicPr>
      <xdr:blipFill>
        <a:blip cstate="print" r:embed="rId47"/>
        <a:stretch>
          <a:fillRect/>
        </a:stretch>
      </xdr:blipFill>
      <xdr:spPr>
        <a:prstGeom prst="rect">
          <a:avLst/>
        </a:prstGeom>
        <a:noFill/>
      </xdr:spPr>
    </xdr:pic>
    <xdr:clientData fLocksWithSheet="0"/>
  </xdr:oneCellAnchor>
  <xdr:oneCellAnchor>
    <xdr:from>
      <xdr:col>2</xdr:col>
      <xdr:colOff>2247900</xdr:colOff>
      <xdr:row>6</xdr:row>
      <xdr:rowOff>171450</xdr:rowOff>
    </xdr:from>
    <xdr:ext cx="2838450" cy="2952750"/>
    <xdr:pic>
      <xdr:nvPicPr>
        <xdr:cNvPr id="0" name="image45.jpg" title="Image"/>
        <xdr:cNvPicPr preferRelativeResize="0"/>
      </xdr:nvPicPr>
      <xdr:blipFill>
        <a:blip cstate="print" r:embed="rId48"/>
        <a:stretch>
          <a:fillRect/>
        </a:stretch>
      </xdr:blipFill>
      <xdr:spPr>
        <a:prstGeom prst="rect">
          <a:avLst/>
        </a:prstGeom>
        <a:noFill/>
      </xdr:spPr>
    </xdr:pic>
    <xdr:clientData fLocksWithSheet="0"/>
  </xdr:oneCellAnchor>
  <xdr:oneCellAnchor>
    <xdr:from>
      <xdr:col>2</xdr:col>
      <xdr:colOff>28575</xdr:colOff>
      <xdr:row>7</xdr:row>
      <xdr:rowOff>381000</xdr:rowOff>
    </xdr:from>
    <xdr:ext cx="2066925" cy="2171700"/>
    <xdr:pic>
      <xdr:nvPicPr>
        <xdr:cNvPr id="0" name="image48.jpg" title="Image"/>
        <xdr:cNvPicPr preferRelativeResize="0"/>
      </xdr:nvPicPr>
      <xdr:blipFill>
        <a:blip cstate="print" r:embed="rId49"/>
        <a:stretch>
          <a:fillRect/>
        </a:stretch>
      </xdr:blipFill>
      <xdr:spPr>
        <a:prstGeom prst="rect">
          <a:avLst/>
        </a:prstGeom>
        <a:noFill/>
      </xdr:spPr>
    </xdr:pic>
    <xdr:clientData fLocksWithSheet="0"/>
  </xdr:oneCellAnchor>
  <xdr:oneCellAnchor>
    <xdr:from>
      <xdr:col>2</xdr:col>
      <xdr:colOff>2095500</xdr:colOff>
      <xdr:row>7</xdr:row>
      <xdr:rowOff>381000</xdr:rowOff>
    </xdr:from>
    <xdr:ext cx="1581150" cy="2171700"/>
    <xdr:pic>
      <xdr:nvPicPr>
        <xdr:cNvPr id="0" name="image37.jpg" title="Image"/>
        <xdr:cNvPicPr preferRelativeResize="0"/>
      </xdr:nvPicPr>
      <xdr:blipFill>
        <a:blip cstate="print" r:embed="rId50"/>
        <a:stretch>
          <a:fillRect/>
        </a:stretch>
      </xdr:blipFill>
      <xdr:spPr>
        <a:prstGeom prst="rect">
          <a:avLst/>
        </a:prstGeom>
        <a:noFill/>
      </xdr:spPr>
    </xdr:pic>
    <xdr:clientData fLocksWithSheet="0"/>
  </xdr:oneCellAnchor>
  <xdr:oneCellAnchor>
    <xdr:from>
      <xdr:col>2</xdr:col>
      <xdr:colOff>3667125</xdr:colOff>
      <xdr:row>7</xdr:row>
      <xdr:rowOff>381000</xdr:rowOff>
    </xdr:from>
    <xdr:ext cx="1447800" cy="2190750"/>
    <xdr:pic>
      <xdr:nvPicPr>
        <xdr:cNvPr id="0" name="image51.jpg" title="Image"/>
        <xdr:cNvPicPr preferRelativeResize="0"/>
      </xdr:nvPicPr>
      <xdr:blipFill>
        <a:blip cstate="print" r:embed="rId51"/>
        <a:stretch>
          <a:fillRect/>
        </a:stretch>
      </xdr:blipFill>
      <xdr:spPr>
        <a:prstGeom prst="rect">
          <a:avLst/>
        </a:prstGeom>
        <a:noFill/>
      </xdr:spPr>
    </xdr:pic>
    <xdr:clientData fLocksWithSheet="0"/>
  </xdr:oneCellAnchor>
  <xdr:oneCellAnchor>
    <xdr:from>
      <xdr:col>2</xdr:col>
      <xdr:colOff>523875</xdr:colOff>
      <xdr:row>8</xdr:row>
      <xdr:rowOff>28575</xdr:rowOff>
    </xdr:from>
    <xdr:ext cx="1885950" cy="1885950"/>
    <xdr:pic>
      <xdr:nvPicPr>
        <xdr:cNvPr id="0" name="image56.jpg" title="Image"/>
        <xdr:cNvPicPr preferRelativeResize="0"/>
      </xdr:nvPicPr>
      <xdr:blipFill>
        <a:blip cstate="print" r:embed="rId52"/>
        <a:stretch>
          <a:fillRect/>
        </a:stretch>
      </xdr:blipFill>
      <xdr:spPr>
        <a:prstGeom prst="rect">
          <a:avLst/>
        </a:prstGeom>
        <a:noFill/>
      </xdr:spPr>
    </xdr:pic>
    <xdr:clientData fLocksWithSheet="0"/>
  </xdr:oneCellAnchor>
  <xdr:oneCellAnchor>
    <xdr:from>
      <xdr:col>2</xdr:col>
      <xdr:colOff>2438400</xdr:colOff>
      <xdr:row>8</xdr:row>
      <xdr:rowOff>19050</xdr:rowOff>
    </xdr:from>
    <xdr:ext cx="2076450" cy="1895475"/>
    <xdr:pic>
      <xdr:nvPicPr>
        <xdr:cNvPr id="0" name="image50.jpg" title="Image"/>
        <xdr:cNvPicPr preferRelativeResize="0"/>
      </xdr:nvPicPr>
      <xdr:blipFill>
        <a:blip cstate="print" r:embed="rId53"/>
        <a:stretch>
          <a:fillRect/>
        </a:stretch>
      </xdr:blipFill>
      <xdr:spPr>
        <a:prstGeom prst="rect">
          <a:avLst/>
        </a:prstGeom>
        <a:noFill/>
      </xdr:spPr>
    </xdr:pic>
    <xdr:clientData fLocksWithSheet="0"/>
  </xdr:oneCellAnchor>
  <xdr:oneCellAnchor>
    <xdr:from>
      <xdr:col>2</xdr:col>
      <xdr:colOff>590550</xdr:colOff>
      <xdr:row>8</xdr:row>
      <xdr:rowOff>1933575</xdr:rowOff>
    </xdr:from>
    <xdr:ext cx="1219200" cy="1790700"/>
    <xdr:pic>
      <xdr:nvPicPr>
        <xdr:cNvPr id="0" name="image55.jpg" title="Image"/>
        <xdr:cNvPicPr preferRelativeResize="0"/>
      </xdr:nvPicPr>
      <xdr:blipFill>
        <a:blip cstate="print" r:embed="rId54"/>
        <a:stretch>
          <a:fillRect/>
        </a:stretch>
      </xdr:blipFill>
      <xdr:spPr>
        <a:prstGeom prst="rect">
          <a:avLst/>
        </a:prstGeom>
        <a:noFill/>
      </xdr:spPr>
    </xdr:pic>
    <xdr:clientData fLocksWithSheet="0"/>
  </xdr:oneCellAnchor>
  <xdr:oneCellAnchor>
    <xdr:from>
      <xdr:col>2</xdr:col>
      <xdr:colOff>1866900</xdr:colOff>
      <xdr:row>8</xdr:row>
      <xdr:rowOff>1943100</xdr:rowOff>
    </xdr:from>
    <xdr:ext cx="1276350" cy="1781175"/>
    <xdr:pic>
      <xdr:nvPicPr>
        <xdr:cNvPr id="0" name="image54.jpg" title="Image"/>
        <xdr:cNvPicPr preferRelativeResize="0"/>
      </xdr:nvPicPr>
      <xdr:blipFill>
        <a:blip cstate="print" r:embed="rId55"/>
        <a:stretch>
          <a:fillRect/>
        </a:stretch>
      </xdr:blipFill>
      <xdr:spPr>
        <a:prstGeom prst="rect">
          <a:avLst/>
        </a:prstGeom>
        <a:noFill/>
      </xdr:spPr>
    </xdr:pic>
    <xdr:clientData fLocksWithSheet="0"/>
  </xdr:oneCellAnchor>
  <xdr:oneCellAnchor>
    <xdr:from>
      <xdr:col>2</xdr:col>
      <xdr:colOff>3209925</xdr:colOff>
      <xdr:row>8</xdr:row>
      <xdr:rowOff>1933575</xdr:rowOff>
    </xdr:from>
    <xdr:ext cx="1352550" cy="1800225"/>
    <xdr:pic>
      <xdr:nvPicPr>
        <xdr:cNvPr id="0" name="image57.jpg" title="Image"/>
        <xdr:cNvPicPr preferRelativeResize="0"/>
      </xdr:nvPicPr>
      <xdr:blipFill>
        <a:blip cstate="print" r:embed="rId56"/>
        <a:stretch>
          <a:fillRect/>
        </a:stretch>
      </xdr:blipFill>
      <xdr:spPr>
        <a:prstGeom prst="rect">
          <a:avLst/>
        </a:prstGeom>
        <a:noFill/>
      </xdr:spPr>
    </xdr:pic>
    <xdr:clientData fLocksWithSheet="0"/>
  </xdr:oneCellAnchor>
  <xdr:oneCellAnchor>
    <xdr:from>
      <xdr:col>2</xdr:col>
      <xdr:colOff>933450</xdr:colOff>
      <xdr:row>9</xdr:row>
      <xdr:rowOff>9525</xdr:rowOff>
    </xdr:from>
    <xdr:ext cx="3009900" cy="2590800"/>
    <xdr:pic>
      <xdr:nvPicPr>
        <xdr:cNvPr id="0" name="image53.jpg" title="Image"/>
        <xdr:cNvPicPr preferRelativeResize="0"/>
      </xdr:nvPicPr>
      <xdr:blipFill>
        <a:blip cstate="print" r:embed="rId57"/>
        <a:stretch>
          <a:fillRect/>
        </a:stretch>
      </xdr:blipFill>
      <xdr:spPr>
        <a:prstGeom prst="rect">
          <a:avLst/>
        </a:prstGeom>
        <a:noFill/>
      </xdr:spPr>
    </xdr:pic>
    <xdr:clientData fLocksWithSheet="0"/>
  </xdr:oneCellAnchor>
  <xdr:oneCellAnchor>
    <xdr:from>
      <xdr:col>2</xdr:col>
      <xdr:colOff>742950</xdr:colOff>
      <xdr:row>10</xdr:row>
      <xdr:rowOff>19050</xdr:rowOff>
    </xdr:from>
    <xdr:ext cx="1666875" cy="1609725"/>
    <xdr:pic>
      <xdr:nvPicPr>
        <xdr:cNvPr id="0" name="image63.jpg" title="Image"/>
        <xdr:cNvPicPr preferRelativeResize="0"/>
      </xdr:nvPicPr>
      <xdr:blipFill>
        <a:blip cstate="print" r:embed="rId58"/>
        <a:stretch>
          <a:fillRect/>
        </a:stretch>
      </xdr:blipFill>
      <xdr:spPr>
        <a:prstGeom prst="rect">
          <a:avLst/>
        </a:prstGeom>
        <a:noFill/>
      </xdr:spPr>
    </xdr:pic>
    <xdr:clientData fLocksWithSheet="0"/>
  </xdr:oneCellAnchor>
  <xdr:oneCellAnchor>
    <xdr:from>
      <xdr:col>2</xdr:col>
      <xdr:colOff>2419350</xdr:colOff>
      <xdr:row>10</xdr:row>
      <xdr:rowOff>19050</xdr:rowOff>
    </xdr:from>
    <xdr:ext cx="1733550" cy="1590675"/>
    <xdr:pic>
      <xdr:nvPicPr>
        <xdr:cNvPr id="0" name="image65.jpg" title="Image"/>
        <xdr:cNvPicPr preferRelativeResize="0"/>
      </xdr:nvPicPr>
      <xdr:blipFill>
        <a:blip cstate="print" r:embed="rId59"/>
        <a:stretch>
          <a:fillRect/>
        </a:stretch>
      </xdr:blipFill>
      <xdr:spPr>
        <a:prstGeom prst="rect">
          <a:avLst/>
        </a:prstGeom>
        <a:noFill/>
      </xdr:spPr>
    </xdr:pic>
    <xdr:clientData fLocksWithSheet="0"/>
  </xdr:oneCellAnchor>
  <xdr:oneCellAnchor>
    <xdr:from>
      <xdr:col>2</xdr:col>
      <xdr:colOff>714375</xdr:colOff>
      <xdr:row>10</xdr:row>
      <xdr:rowOff>1647825</xdr:rowOff>
    </xdr:from>
    <xdr:ext cx="1666875" cy="1381125"/>
    <xdr:pic>
      <xdr:nvPicPr>
        <xdr:cNvPr id="0" name="image60.jpg" title="Image"/>
        <xdr:cNvPicPr preferRelativeResize="0"/>
      </xdr:nvPicPr>
      <xdr:blipFill>
        <a:blip cstate="print" r:embed="rId60"/>
        <a:stretch>
          <a:fillRect/>
        </a:stretch>
      </xdr:blipFill>
      <xdr:spPr>
        <a:prstGeom prst="rect">
          <a:avLst/>
        </a:prstGeom>
        <a:noFill/>
      </xdr:spPr>
    </xdr:pic>
    <xdr:clientData fLocksWithSheet="0"/>
  </xdr:oneCellAnchor>
  <xdr:oneCellAnchor>
    <xdr:from>
      <xdr:col>2</xdr:col>
      <xdr:colOff>2428875</xdr:colOff>
      <xdr:row>10</xdr:row>
      <xdr:rowOff>1609725</xdr:rowOff>
    </xdr:from>
    <xdr:ext cx="1781175" cy="1419225"/>
    <xdr:pic>
      <xdr:nvPicPr>
        <xdr:cNvPr id="0" name="image69.jpg" title="Image"/>
        <xdr:cNvPicPr preferRelativeResize="0"/>
      </xdr:nvPicPr>
      <xdr:blipFill>
        <a:blip cstate="print" r:embed="rId61"/>
        <a:stretch>
          <a:fillRect/>
        </a:stretch>
      </xdr:blipFill>
      <xdr:spPr>
        <a:prstGeom prst="rect">
          <a:avLst/>
        </a:prstGeom>
        <a:noFill/>
      </xdr:spPr>
    </xdr:pic>
    <xdr:clientData fLocksWithSheet="0"/>
  </xdr:oneCellAnchor>
  <xdr:oneCellAnchor>
    <xdr:from>
      <xdr:col>2</xdr:col>
      <xdr:colOff>28575</xdr:colOff>
      <xdr:row>12</xdr:row>
      <xdr:rowOff>428625</xdr:rowOff>
    </xdr:from>
    <xdr:ext cx="2105025" cy="2076450"/>
    <xdr:pic>
      <xdr:nvPicPr>
        <xdr:cNvPr id="0" name="image62.jpg" title="Image"/>
        <xdr:cNvPicPr preferRelativeResize="0"/>
      </xdr:nvPicPr>
      <xdr:blipFill>
        <a:blip cstate="print" r:embed="rId62"/>
        <a:stretch>
          <a:fillRect/>
        </a:stretch>
      </xdr:blipFill>
      <xdr:spPr>
        <a:prstGeom prst="rect">
          <a:avLst/>
        </a:prstGeom>
        <a:noFill/>
      </xdr:spPr>
    </xdr:pic>
    <xdr:clientData fLocksWithSheet="0"/>
  </xdr:oneCellAnchor>
  <xdr:oneCellAnchor>
    <xdr:from>
      <xdr:col>2</xdr:col>
      <xdr:colOff>2276475</xdr:colOff>
      <xdr:row>12</xdr:row>
      <xdr:rowOff>476250</xdr:rowOff>
    </xdr:from>
    <xdr:ext cx="2752725" cy="2057400"/>
    <xdr:pic>
      <xdr:nvPicPr>
        <xdr:cNvPr id="0" name="image81.jpg" title="Image"/>
        <xdr:cNvPicPr preferRelativeResize="0"/>
      </xdr:nvPicPr>
      <xdr:blipFill>
        <a:blip cstate="print" r:embed="rId63"/>
        <a:stretch>
          <a:fillRect/>
        </a:stretch>
      </xdr:blipFill>
      <xdr:spPr>
        <a:prstGeom prst="rect">
          <a:avLst/>
        </a:prstGeom>
        <a:noFill/>
      </xdr:spPr>
    </xdr:pic>
    <xdr:clientData fLocksWithSheet="0"/>
  </xdr:oneCellAnchor>
  <xdr:oneCellAnchor>
    <xdr:from>
      <xdr:col>2</xdr:col>
      <xdr:colOff>9525</xdr:colOff>
      <xdr:row>15</xdr:row>
      <xdr:rowOff>619125</xdr:rowOff>
    </xdr:from>
    <xdr:ext cx="1809750" cy="1943100"/>
    <xdr:pic>
      <xdr:nvPicPr>
        <xdr:cNvPr id="0" name="image70.jpg" title="Image"/>
        <xdr:cNvPicPr preferRelativeResize="0"/>
      </xdr:nvPicPr>
      <xdr:blipFill>
        <a:blip cstate="print" r:embed="rId64"/>
        <a:stretch>
          <a:fillRect/>
        </a:stretch>
      </xdr:blipFill>
      <xdr:spPr>
        <a:prstGeom prst="rect">
          <a:avLst/>
        </a:prstGeom>
        <a:noFill/>
      </xdr:spPr>
    </xdr:pic>
    <xdr:clientData fLocksWithSheet="0"/>
  </xdr:oneCellAnchor>
  <xdr:oneCellAnchor>
    <xdr:from>
      <xdr:col>2</xdr:col>
      <xdr:colOff>1838325</xdr:colOff>
      <xdr:row>15</xdr:row>
      <xdr:rowOff>619125</xdr:rowOff>
    </xdr:from>
    <xdr:ext cx="1590675" cy="1962150"/>
    <xdr:pic>
      <xdr:nvPicPr>
        <xdr:cNvPr id="0" name="image61.jpg" title="Image"/>
        <xdr:cNvPicPr preferRelativeResize="0"/>
      </xdr:nvPicPr>
      <xdr:blipFill>
        <a:blip cstate="print" r:embed="rId65"/>
        <a:stretch>
          <a:fillRect/>
        </a:stretch>
      </xdr:blipFill>
      <xdr:spPr>
        <a:prstGeom prst="rect">
          <a:avLst/>
        </a:prstGeom>
        <a:noFill/>
      </xdr:spPr>
    </xdr:pic>
    <xdr:clientData fLocksWithSheet="0"/>
  </xdr:oneCellAnchor>
  <xdr:oneCellAnchor>
    <xdr:from>
      <xdr:col>2</xdr:col>
      <xdr:colOff>3467100</xdr:colOff>
      <xdr:row>15</xdr:row>
      <xdr:rowOff>600075</xdr:rowOff>
    </xdr:from>
    <xdr:ext cx="1581150" cy="2028825"/>
    <xdr:pic>
      <xdr:nvPicPr>
        <xdr:cNvPr id="0" name="image72.jpg" title="Image"/>
        <xdr:cNvPicPr preferRelativeResize="0"/>
      </xdr:nvPicPr>
      <xdr:blipFill>
        <a:blip cstate="print" r:embed="rId66"/>
        <a:stretch>
          <a:fillRect/>
        </a:stretch>
      </xdr:blipFill>
      <xdr:spPr>
        <a:prstGeom prst="rect">
          <a:avLst/>
        </a:prstGeom>
        <a:noFill/>
      </xdr:spPr>
    </xdr:pic>
    <xdr:clientData fLocksWithSheet="0"/>
  </xdr:oneCellAnchor>
  <xdr:oneCellAnchor>
    <xdr:from>
      <xdr:col>2</xdr:col>
      <xdr:colOff>19050</xdr:colOff>
      <xdr:row>39</xdr:row>
      <xdr:rowOff>495300</xdr:rowOff>
    </xdr:from>
    <xdr:ext cx="1381125" cy="1990725"/>
    <xdr:pic>
      <xdr:nvPicPr>
        <xdr:cNvPr id="0" name="image58.jpg" title="Image"/>
        <xdr:cNvPicPr preferRelativeResize="0"/>
      </xdr:nvPicPr>
      <xdr:blipFill>
        <a:blip cstate="print" r:embed="rId67"/>
        <a:stretch>
          <a:fillRect/>
        </a:stretch>
      </xdr:blipFill>
      <xdr:spPr>
        <a:prstGeom prst="rect">
          <a:avLst/>
        </a:prstGeom>
        <a:noFill/>
      </xdr:spPr>
    </xdr:pic>
    <xdr:clientData fLocksWithSheet="0"/>
  </xdr:oneCellAnchor>
  <xdr:oneCellAnchor>
    <xdr:from>
      <xdr:col>2</xdr:col>
      <xdr:colOff>2933700</xdr:colOff>
      <xdr:row>39</xdr:row>
      <xdr:rowOff>504825</xdr:rowOff>
    </xdr:from>
    <xdr:ext cx="2114550" cy="1990725"/>
    <xdr:pic>
      <xdr:nvPicPr>
        <xdr:cNvPr id="0" name="image73.jpg" title="Image"/>
        <xdr:cNvPicPr preferRelativeResize="0"/>
      </xdr:nvPicPr>
      <xdr:blipFill>
        <a:blip cstate="print" r:embed="rId68"/>
        <a:stretch>
          <a:fillRect/>
        </a:stretch>
      </xdr:blipFill>
      <xdr:spPr>
        <a:prstGeom prst="rect">
          <a:avLst/>
        </a:prstGeom>
        <a:noFill/>
      </xdr:spPr>
    </xdr:pic>
    <xdr:clientData fLocksWithSheet="0"/>
  </xdr:oneCellAnchor>
  <xdr:oneCellAnchor>
    <xdr:from>
      <xdr:col>2</xdr:col>
      <xdr:colOff>1495425</xdr:colOff>
      <xdr:row>39</xdr:row>
      <xdr:rowOff>504825</xdr:rowOff>
    </xdr:from>
    <xdr:ext cx="1400175" cy="1981200"/>
    <xdr:pic>
      <xdr:nvPicPr>
        <xdr:cNvPr id="0" name="image59.jpg" title="Image"/>
        <xdr:cNvPicPr preferRelativeResize="0"/>
      </xdr:nvPicPr>
      <xdr:blipFill>
        <a:blip cstate="print" r:embed="rId69"/>
        <a:stretch>
          <a:fillRect/>
        </a:stretch>
      </xdr:blipFill>
      <xdr:spPr>
        <a:prstGeom prst="rect">
          <a:avLst/>
        </a:prstGeom>
        <a:noFill/>
      </xdr:spPr>
    </xdr:pic>
    <xdr:clientData fLocksWithSheet="0"/>
  </xdr:oneCellAnchor>
  <xdr:oneCellAnchor>
    <xdr:from>
      <xdr:col>2</xdr:col>
      <xdr:colOff>19050</xdr:colOff>
      <xdr:row>16</xdr:row>
      <xdr:rowOff>485775</xdr:rowOff>
    </xdr:from>
    <xdr:ext cx="1476375" cy="2152650"/>
    <xdr:pic>
      <xdr:nvPicPr>
        <xdr:cNvPr id="0" name="image68.jpg" title="Image"/>
        <xdr:cNvPicPr preferRelativeResize="0"/>
      </xdr:nvPicPr>
      <xdr:blipFill>
        <a:blip cstate="print" r:embed="rId70"/>
        <a:stretch>
          <a:fillRect/>
        </a:stretch>
      </xdr:blipFill>
      <xdr:spPr>
        <a:prstGeom prst="rect">
          <a:avLst/>
        </a:prstGeom>
        <a:noFill/>
      </xdr:spPr>
    </xdr:pic>
    <xdr:clientData fLocksWithSheet="0"/>
  </xdr:oneCellAnchor>
  <xdr:oneCellAnchor>
    <xdr:from>
      <xdr:col>2</xdr:col>
      <xdr:colOff>1581150</xdr:colOff>
      <xdr:row>16</xdr:row>
      <xdr:rowOff>495300</xdr:rowOff>
    </xdr:from>
    <xdr:ext cx="1838325" cy="2143125"/>
    <xdr:pic>
      <xdr:nvPicPr>
        <xdr:cNvPr id="0" name="image66.jpg" title="Image"/>
        <xdr:cNvPicPr preferRelativeResize="0"/>
      </xdr:nvPicPr>
      <xdr:blipFill>
        <a:blip cstate="print" r:embed="rId71"/>
        <a:stretch>
          <a:fillRect/>
        </a:stretch>
      </xdr:blipFill>
      <xdr:spPr>
        <a:prstGeom prst="rect">
          <a:avLst/>
        </a:prstGeom>
        <a:noFill/>
      </xdr:spPr>
    </xdr:pic>
    <xdr:clientData fLocksWithSheet="0"/>
  </xdr:oneCellAnchor>
  <xdr:oneCellAnchor>
    <xdr:from>
      <xdr:col>2</xdr:col>
      <xdr:colOff>3514725</xdr:colOff>
      <xdr:row>16</xdr:row>
      <xdr:rowOff>476250</xdr:rowOff>
    </xdr:from>
    <xdr:ext cx="1524000" cy="2181225"/>
    <xdr:pic>
      <xdr:nvPicPr>
        <xdr:cNvPr id="0" name="image64.jpg" title="Image"/>
        <xdr:cNvPicPr preferRelativeResize="0"/>
      </xdr:nvPicPr>
      <xdr:blipFill>
        <a:blip cstate="print" r:embed="rId72"/>
        <a:stretch>
          <a:fillRect/>
        </a:stretch>
      </xdr:blipFill>
      <xdr:spPr>
        <a:prstGeom prst="rect">
          <a:avLst/>
        </a:prstGeom>
        <a:noFill/>
      </xdr:spPr>
    </xdr:pic>
    <xdr:clientData fLocksWithSheet="0"/>
  </xdr:oneCellAnchor>
  <xdr:oneCellAnchor>
    <xdr:from>
      <xdr:col>1</xdr:col>
      <xdr:colOff>3848100</xdr:colOff>
      <xdr:row>17</xdr:row>
      <xdr:rowOff>638175</xdr:rowOff>
    </xdr:from>
    <xdr:ext cx="1771650" cy="1657350"/>
    <xdr:pic>
      <xdr:nvPicPr>
        <xdr:cNvPr id="0" name="image71.jpg" title="Image"/>
        <xdr:cNvPicPr preferRelativeResize="0"/>
      </xdr:nvPicPr>
      <xdr:blipFill>
        <a:blip cstate="print" r:embed="rId73"/>
        <a:stretch>
          <a:fillRect/>
        </a:stretch>
      </xdr:blipFill>
      <xdr:spPr>
        <a:prstGeom prst="rect">
          <a:avLst/>
        </a:prstGeom>
        <a:noFill/>
      </xdr:spPr>
    </xdr:pic>
    <xdr:clientData fLocksWithSheet="0"/>
  </xdr:oneCellAnchor>
  <xdr:oneCellAnchor>
    <xdr:from>
      <xdr:col>2</xdr:col>
      <xdr:colOff>1800225</xdr:colOff>
      <xdr:row>17</xdr:row>
      <xdr:rowOff>638175</xdr:rowOff>
    </xdr:from>
    <xdr:ext cx="1800225" cy="1685925"/>
    <xdr:pic>
      <xdr:nvPicPr>
        <xdr:cNvPr id="0" name="image67.jpg" title="Image"/>
        <xdr:cNvPicPr preferRelativeResize="0"/>
      </xdr:nvPicPr>
      <xdr:blipFill>
        <a:blip cstate="print" r:embed="rId74"/>
        <a:stretch>
          <a:fillRect/>
        </a:stretch>
      </xdr:blipFill>
      <xdr:spPr>
        <a:prstGeom prst="rect">
          <a:avLst/>
        </a:prstGeom>
        <a:noFill/>
      </xdr:spPr>
    </xdr:pic>
    <xdr:clientData fLocksWithSheet="0"/>
  </xdr:oneCellAnchor>
  <xdr:oneCellAnchor>
    <xdr:from>
      <xdr:col>2</xdr:col>
      <xdr:colOff>3648075</xdr:colOff>
      <xdr:row>17</xdr:row>
      <xdr:rowOff>647700</xdr:rowOff>
    </xdr:from>
    <xdr:ext cx="1428750" cy="1685925"/>
    <xdr:pic>
      <xdr:nvPicPr>
        <xdr:cNvPr id="0" name="image74.jpg" title="Image"/>
        <xdr:cNvPicPr preferRelativeResize="0"/>
      </xdr:nvPicPr>
      <xdr:blipFill>
        <a:blip cstate="print" r:embed="rId75"/>
        <a:stretch>
          <a:fillRect/>
        </a:stretch>
      </xdr:blipFill>
      <xdr:spPr>
        <a:prstGeom prst="rect">
          <a:avLst/>
        </a:prstGeom>
        <a:noFill/>
      </xdr:spPr>
    </xdr:pic>
    <xdr:clientData fLocksWithSheet="0"/>
  </xdr:oneCellAnchor>
  <xdr:oneCellAnchor>
    <xdr:from>
      <xdr:col>2</xdr:col>
      <xdr:colOff>1114425</xdr:colOff>
      <xdr:row>18</xdr:row>
      <xdr:rowOff>19050</xdr:rowOff>
    </xdr:from>
    <xdr:ext cx="2914650" cy="2962275"/>
    <xdr:pic>
      <xdr:nvPicPr>
        <xdr:cNvPr id="0" name="image79.jpg" title="Image"/>
        <xdr:cNvPicPr preferRelativeResize="0"/>
      </xdr:nvPicPr>
      <xdr:blipFill>
        <a:blip cstate="print" r:embed="rId76"/>
        <a:stretch>
          <a:fillRect/>
        </a:stretch>
      </xdr:blipFill>
      <xdr:spPr>
        <a:prstGeom prst="rect">
          <a:avLst/>
        </a:prstGeom>
        <a:noFill/>
      </xdr:spPr>
    </xdr:pic>
    <xdr:clientData fLocksWithSheet="0"/>
  </xdr:oneCellAnchor>
  <xdr:oneCellAnchor>
    <xdr:from>
      <xdr:col>2</xdr:col>
      <xdr:colOff>19050</xdr:colOff>
      <xdr:row>19</xdr:row>
      <xdr:rowOff>857250</xdr:rowOff>
    </xdr:from>
    <xdr:ext cx="1543050" cy="1847850"/>
    <xdr:pic>
      <xdr:nvPicPr>
        <xdr:cNvPr id="0" name="image77.jpg" title="Image"/>
        <xdr:cNvPicPr preferRelativeResize="0"/>
      </xdr:nvPicPr>
      <xdr:blipFill>
        <a:blip cstate="print" r:embed="rId77"/>
        <a:stretch>
          <a:fillRect/>
        </a:stretch>
      </xdr:blipFill>
      <xdr:spPr>
        <a:prstGeom prst="rect">
          <a:avLst/>
        </a:prstGeom>
        <a:noFill/>
      </xdr:spPr>
    </xdr:pic>
    <xdr:clientData fLocksWithSheet="0"/>
  </xdr:oneCellAnchor>
  <xdr:oneCellAnchor>
    <xdr:from>
      <xdr:col>2</xdr:col>
      <xdr:colOff>1514475</xdr:colOff>
      <xdr:row>19</xdr:row>
      <xdr:rowOff>847725</xdr:rowOff>
    </xdr:from>
    <xdr:ext cx="1800225" cy="1866900"/>
    <xdr:pic>
      <xdr:nvPicPr>
        <xdr:cNvPr id="0" name="image75.jpg" title="Image"/>
        <xdr:cNvPicPr preferRelativeResize="0"/>
      </xdr:nvPicPr>
      <xdr:blipFill>
        <a:blip cstate="print" r:embed="rId78"/>
        <a:stretch>
          <a:fillRect/>
        </a:stretch>
      </xdr:blipFill>
      <xdr:spPr>
        <a:prstGeom prst="rect">
          <a:avLst/>
        </a:prstGeom>
        <a:noFill/>
      </xdr:spPr>
    </xdr:pic>
    <xdr:clientData fLocksWithSheet="0"/>
  </xdr:oneCellAnchor>
  <xdr:oneCellAnchor>
    <xdr:from>
      <xdr:col>2</xdr:col>
      <xdr:colOff>3314700</xdr:colOff>
      <xdr:row>19</xdr:row>
      <xdr:rowOff>847725</xdr:rowOff>
    </xdr:from>
    <xdr:ext cx="1771650" cy="1876425"/>
    <xdr:pic>
      <xdr:nvPicPr>
        <xdr:cNvPr id="0" name="image80.jpg" title="Image"/>
        <xdr:cNvPicPr preferRelativeResize="0"/>
      </xdr:nvPicPr>
      <xdr:blipFill>
        <a:blip cstate="print" r:embed="rId79"/>
        <a:stretch>
          <a:fillRect/>
        </a:stretch>
      </xdr:blipFill>
      <xdr:spPr>
        <a:prstGeom prst="rect">
          <a:avLst/>
        </a:prstGeom>
        <a:noFill/>
      </xdr:spPr>
    </xdr:pic>
    <xdr:clientData fLocksWithSheet="0"/>
  </xdr:oneCellAnchor>
  <xdr:oneCellAnchor>
    <xdr:from>
      <xdr:col>2</xdr:col>
      <xdr:colOff>66675</xdr:colOff>
      <xdr:row>20</xdr:row>
      <xdr:rowOff>123825</xdr:rowOff>
    </xdr:from>
    <xdr:ext cx="2219325" cy="2876550"/>
    <xdr:pic>
      <xdr:nvPicPr>
        <xdr:cNvPr id="0" name="image84.jpg" title="Image"/>
        <xdr:cNvPicPr preferRelativeResize="0"/>
      </xdr:nvPicPr>
      <xdr:blipFill>
        <a:blip cstate="print" r:embed="rId80"/>
        <a:stretch>
          <a:fillRect/>
        </a:stretch>
      </xdr:blipFill>
      <xdr:spPr>
        <a:prstGeom prst="rect">
          <a:avLst/>
        </a:prstGeom>
        <a:noFill/>
      </xdr:spPr>
    </xdr:pic>
    <xdr:clientData fLocksWithSheet="0"/>
  </xdr:oneCellAnchor>
  <xdr:oneCellAnchor>
    <xdr:from>
      <xdr:col>2</xdr:col>
      <xdr:colOff>2343150</xdr:colOff>
      <xdr:row>20</xdr:row>
      <xdr:rowOff>95250</xdr:rowOff>
    </xdr:from>
    <xdr:ext cx="2714625" cy="2933700"/>
    <xdr:pic>
      <xdr:nvPicPr>
        <xdr:cNvPr id="0" name="image76.jpg" title="Image"/>
        <xdr:cNvPicPr preferRelativeResize="0"/>
      </xdr:nvPicPr>
      <xdr:blipFill>
        <a:blip cstate="print" r:embed="rId81"/>
        <a:stretch>
          <a:fillRect/>
        </a:stretch>
      </xdr:blipFill>
      <xdr:spPr>
        <a:prstGeom prst="rect">
          <a:avLst/>
        </a:prstGeom>
        <a:noFill/>
      </xdr:spPr>
    </xdr:pic>
    <xdr:clientData fLocksWithSheet="0"/>
  </xdr:oneCellAnchor>
  <xdr:oneCellAnchor>
    <xdr:from>
      <xdr:col>2</xdr:col>
      <xdr:colOff>19050</xdr:colOff>
      <xdr:row>21</xdr:row>
      <xdr:rowOff>400050</xdr:rowOff>
    </xdr:from>
    <xdr:ext cx="1895475" cy="2447925"/>
    <xdr:pic>
      <xdr:nvPicPr>
        <xdr:cNvPr id="0" name="image90.jpg" title="Image"/>
        <xdr:cNvPicPr preferRelativeResize="0"/>
      </xdr:nvPicPr>
      <xdr:blipFill>
        <a:blip cstate="print" r:embed="rId82"/>
        <a:stretch>
          <a:fillRect/>
        </a:stretch>
      </xdr:blipFill>
      <xdr:spPr>
        <a:prstGeom prst="rect">
          <a:avLst/>
        </a:prstGeom>
        <a:noFill/>
      </xdr:spPr>
    </xdr:pic>
    <xdr:clientData fLocksWithSheet="0"/>
  </xdr:oneCellAnchor>
  <xdr:oneCellAnchor>
    <xdr:from>
      <xdr:col>2</xdr:col>
      <xdr:colOff>1962150</xdr:colOff>
      <xdr:row>21</xdr:row>
      <xdr:rowOff>390525</xdr:rowOff>
    </xdr:from>
    <xdr:ext cx="1543050" cy="2447925"/>
    <xdr:pic>
      <xdr:nvPicPr>
        <xdr:cNvPr id="0" name="image88.jpg" title="Image"/>
        <xdr:cNvPicPr preferRelativeResize="0"/>
      </xdr:nvPicPr>
      <xdr:blipFill>
        <a:blip cstate="print" r:embed="rId83"/>
        <a:stretch>
          <a:fillRect/>
        </a:stretch>
      </xdr:blipFill>
      <xdr:spPr>
        <a:prstGeom prst="rect">
          <a:avLst/>
        </a:prstGeom>
        <a:noFill/>
      </xdr:spPr>
    </xdr:pic>
    <xdr:clientData fLocksWithSheet="0"/>
  </xdr:oneCellAnchor>
  <xdr:oneCellAnchor>
    <xdr:from>
      <xdr:col>2</xdr:col>
      <xdr:colOff>3524250</xdr:colOff>
      <xdr:row>21</xdr:row>
      <xdr:rowOff>381000</xdr:rowOff>
    </xdr:from>
    <xdr:ext cx="1571625" cy="2466975"/>
    <xdr:pic>
      <xdr:nvPicPr>
        <xdr:cNvPr id="0" name="image83.jpg" title="Image"/>
        <xdr:cNvPicPr preferRelativeResize="0"/>
      </xdr:nvPicPr>
      <xdr:blipFill>
        <a:blip cstate="print" r:embed="rId84"/>
        <a:stretch>
          <a:fillRect/>
        </a:stretch>
      </xdr:blipFill>
      <xdr:spPr>
        <a:prstGeom prst="rect">
          <a:avLst/>
        </a:prstGeom>
        <a:noFill/>
      </xdr:spPr>
    </xdr:pic>
    <xdr:clientData fLocksWithSheet="0"/>
  </xdr:oneCellAnchor>
  <xdr:oneCellAnchor>
    <xdr:from>
      <xdr:col>2</xdr:col>
      <xdr:colOff>28575</xdr:colOff>
      <xdr:row>22</xdr:row>
      <xdr:rowOff>295275</xdr:rowOff>
    </xdr:from>
    <xdr:ext cx="2476500" cy="2667000"/>
    <xdr:pic>
      <xdr:nvPicPr>
        <xdr:cNvPr id="0" name="image78.jpg" title="Image"/>
        <xdr:cNvPicPr preferRelativeResize="0"/>
      </xdr:nvPicPr>
      <xdr:blipFill>
        <a:blip cstate="print" r:embed="rId85"/>
        <a:stretch>
          <a:fillRect/>
        </a:stretch>
      </xdr:blipFill>
      <xdr:spPr>
        <a:prstGeom prst="rect">
          <a:avLst/>
        </a:prstGeom>
        <a:noFill/>
      </xdr:spPr>
    </xdr:pic>
    <xdr:clientData fLocksWithSheet="0"/>
  </xdr:oneCellAnchor>
  <xdr:oneCellAnchor>
    <xdr:from>
      <xdr:col>2</xdr:col>
      <xdr:colOff>2552700</xdr:colOff>
      <xdr:row>22</xdr:row>
      <xdr:rowOff>285750</xdr:rowOff>
    </xdr:from>
    <xdr:ext cx="2533650" cy="2686050"/>
    <xdr:pic>
      <xdr:nvPicPr>
        <xdr:cNvPr id="0" name="image95.jpg" title="Image"/>
        <xdr:cNvPicPr preferRelativeResize="0"/>
      </xdr:nvPicPr>
      <xdr:blipFill>
        <a:blip cstate="print" r:embed="rId86"/>
        <a:stretch>
          <a:fillRect/>
        </a:stretch>
      </xdr:blipFill>
      <xdr:spPr>
        <a:prstGeom prst="rect">
          <a:avLst/>
        </a:prstGeom>
        <a:noFill/>
      </xdr:spPr>
    </xdr:pic>
    <xdr:clientData fLocksWithSheet="0"/>
  </xdr:oneCellAnchor>
  <xdr:oneCellAnchor>
    <xdr:from>
      <xdr:col>2</xdr:col>
      <xdr:colOff>0</xdr:colOff>
      <xdr:row>23</xdr:row>
      <xdr:rowOff>228600</xdr:rowOff>
    </xdr:from>
    <xdr:ext cx="2705100" cy="2857500"/>
    <xdr:pic>
      <xdr:nvPicPr>
        <xdr:cNvPr id="0" name="image87.jpg" title="Image"/>
        <xdr:cNvPicPr preferRelativeResize="0"/>
      </xdr:nvPicPr>
      <xdr:blipFill>
        <a:blip cstate="print" r:embed="rId87"/>
        <a:stretch>
          <a:fillRect/>
        </a:stretch>
      </xdr:blipFill>
      <xdr:spPr>
        <a:prstGeom prst="rect">
          <a:avLst/>
        </a:prstGeom>
        <a:noFill/>
      </xdr:spPr>
    </xdr:pic>
    <xdr:clientData fLocksWithSheet="0"/>
  </xdr:oneCellAnchor>
  <xdr:oneCellAnchor>
    <xdr:from>
      <xdr:col>2</xdr:col>
      <xdr:colOff>2762250</xdr:colOff>
      <xdr:row>23</xdr:row>
      <xdr:rowOff>238125</xdr:rowOff>
    </xdr:from>
    <xdr:ext cx="2305050" cy="2847975"/>
    <xdr:pic>
      <xdr:nvPicPr>
        <xdr:cNvPr id="0" name="image85.jpg" title="Image"/>
        <xdr:cNvPicPr preferRelativeResize="0"/>
      </xdr:nvPicPr>
      <xdr:blipFill>
        <a:blip cstate="print" r:embed="rId88"/>
        <a:stretch>
          <a:fillRect/>
        </a:stretch>
      </xdr:blipFill>
      <xdr:spPr>
        <a:prstGeom prst="rect">
          <a:avLst/>
        </a:prstGeom>
        <a:noFill/>
      </xdr:spPr>
    </xdr:pic>
    <xdr:clientData fLocksWithSheet="0"/>
  </xdr:oneCellAnchor>
  <xdr:oneCellAnchor>
    <xdr:from>
      <xdr:col>2</xdr:col>
      <xdr:colOff>28575</xdr:colOff>
      <xdr:row>24</xdr:row>
      <xdr:rowOff>361950</xdr:rowOff>
    </xdr:from>
    <xdr:ext cx="2409825" cy="2828925"/>
    <xdr:pic>
      <xdr:nvPicPr>
        <xdr:cNvPr id="0" name="image86.jpg" title="Image"/>
        <xdr:cNvPicPr preferRelativeResize="0"/>
      </xdr:nvPicPr>
      <xdr:blipFill>
        <a:blip cstate="print" r:embed="rId89"/>
        <a:stretch>
          <a:fillRect/>
        </a:stretch>
      </xdr:blipFill>
      <xdr:spPr>
        <a:prstGeom prst="rect">
          <a:avLst/>
        </a:prstGeom>
        <a:noFill/>
      </xdr:spPr>
    </xdr:pic>
    <xdr:clientData fLocksWithSheet="0"/>
  </xdr:oneCellAnchor>
  <xdr:oneCellAnchor>
    <xdr:from>
      <xdr:col>2</xdr:col>
      <xdr:colOff>2428875</xdr:colOff>
      <xdr:row>24</xdr:row>
      <xdr:rowOff>361950</xdr:rowOff>
    </xdr:from>
    <xdr:ext cx="2676525" cy="2828925"/>
    <xdr:pic>
      <xdr:nvPicPr>
        <xdr:cNvPr id="0" name="image82.jpg" title="Image"/>
        <xdr:cNvPicPr preferRelativeResize="0"/>
      </xdr:nvPicPr>
      <xdr:blipFill>
        <a:blip cstate="print" r:embed="rId90"/>
        <a:stretch>
          <a:fillRect/>
        </a:stretch>
      </xdr:blipFill>
      <xdr:spPr>
        <a:prstGeom prst="rect">
          <a:avLst/>
        </a:prstGeom>
        <a:noFill/>
      </xdr:spPr>
    </xdr:pic>
    <xdr:clientData fLocksWithSheet="0"/>
  </xdr:oneCellAnchor>
  <xdr:oneCellAnchor>
    <xdr:from>
      <xdr:col>2</xdr:col>
      <xdr:colOff>1247775</xdr:colOff>
      <xdr:row>25</xdr:row>
      <xdr:rowOff>38100</xdr:rowOff>
    </xdr:from>
    <xdr:ext cx="2438400" cy="3095625"/>
    <xdr:pic>
      <xdr:nvPicPr>
        <xdr:cNvPr id="0" name="image93.jpg" title="Image"/>
        <xdr:cNvPicPr preferRelativeResize="0"/>
      </xdr:nvPicPr>
      <xdr:blipFill>
        <a:blip cstate="print" r:embed="rId91"/>
        <a:stretch>
          <a:fillRect/>
        </a:stretch>
      </xdr:blipFill>
      <xdr:spPr>
        <a:prstGeom prst="rect">
          <a:avLst/>
        </a:prstGeom>
        <a:noFill/>
      </xdr:spPr>
    </xdr:pic>
    <xdr:clientData fLocksWithSheet="0"/>
  </xdr:oneCellAnchor>
  <xdr:oneCellAnchor>
    <xdr:from>
      <xdr:col>2</xdr:col>
      <xdr:colOff>1076325</xdr:colOff>
      <xdr:row>26</xdr:row>
      <xdr:rowOff>28575</xdr:rowOff>
    </xdr:from>
    <xdr:ext cx="2762250" cy="3076575"/>
    <xdr:pic>
      <xdr:nvPicPr>
        <xdr:cNvPr id="0" name="image96.jpg" title="Image"/>
        <xdr:cNvPicPr preferRelativeResize="0"/>
      </xdr:nvPicPr>
      <xdr:blipFill>
        <a:blip cstate="print" r:embed="rId92"/>
        <a:stretch>
          <a:fillRect/>
        </a:stretch>
      </xdr:blipFill>
      <xdr:spPr>
        <a:prstGeom prst="rect">
          <a:avLst/>
        </a:prstGeom>
        <a:noFill/>
      </xdr:spPr>
    </xdr:pic>
    <xdr:clientData fLocksWithSheet="0"/>
  </xdr:oneCellAnchor>
  <xdr:oneCellAnchor>
    <xdr:from>
      <xdr:col>2</xdr:col>
      <xdr:colOff>333375</xdr:colOff>
      <xdr:row>27</xdr:row>
      <xdr:rowOff>38100</xdr:rowOff>
    </xdr:from>
    <xdr:ext cx="2047875" cy="2019300"/>
    <xdr:pic>
      <xdr:nvPicPr>
        <xdr:cNvPr id="0" name="image162.jpg" title="Image"/>
        <xdr:cNvPicPr preferRelativeResize="0"/>
      </xdr:nvPicPr>
      <xdr:blipFill>
        <a:blip cstate="print" r:embed="rId93"/>
        <a:stretch>
          <a:fillRect/>
        </a:stretch>
      </xdr:blipFill>
      <xdr:spPr>
        <a:prstGeom prst="rect">
          <a:avLst/>
        </a:prstGeom>
        <a:noFill/>
      </xdr:spPr>
    </xdr:pic>
    <xdr:clientData fLocksWithSheet="0"/>
  </xdr:oneCellAnchor>
  <xdr:oneCellAnchor>
    <xdr:from>
      <xdr:col>2</xdr:col>
      <xdr:colOff>2409825</xdr:colOff>
      <xdr:row>27</xdr:row>
      <xdr:rowOff>57150</xdr:rowOff>
    </xdr:from>
    <xdr:ext cx="2209800" cy="2019300"/>
    <xdr:pic>
      <xdr:nvPicPr>
        <xdr:cNvPr id="0" name="image92.jpg" title="Image"/>
        <xdr:cNvPicPr preferRelativeResize="0"/>
      </xdr:nvPicPr>
      <xdr:blipFill>
        <a:blip cstate="print" r:embed="rId94"/>
        <a:stretch>
          <a:fillRect/>
        </a:stretch>
      </xdr:blipFill>
      <xdr:spPr>
        <a:prstGeom prst="rect">
          <a:avLst/>
        </a:prstGeom>
        <a:noFill/>
      </xdr:spPr>
    </xdr:pic>
    <xdr:clientData fLocksWithSheet="0"/>
  </xdr:oneCellAnchor>
  <xdr:oneCellAnchor>
    <xdr:from>
      <xdr:col>2</xdr:col>
      <xdr:colOff>1409700</xdr:colOff>
      <xdr:row>27</xdr:row>
      <xdr:rowOff>2085975</xdr:rowOff>
    </xdr:from>
    <xdr:ext cx="1847850" cy="2000250"/>
    <xdr:pic>
      <xdr:nvPicPr>
        <xdr:cNvPr id="0" name="image94.jpg" title="Image"/>
        <xdr:cNvPicPr preferRelativeResize="0"/>
      </xdr:nvPicPr>
      <xdr:blipFill>
        <a:blip cstate="print" r:embed="rId95"/>
        <a:stretch>
          <a:fillRect/>
        </a:stretch>
      </xdr:blipFill>
      <xdr:spPr>
        <a:prstGeom prst="rect">
          <a:avLst/>
        </a:prstGeom>
        <a:noFill/>
      </xdr:spPr>
    </xdr:pic>
    <xdr:clientData fLocksWithSheet="0"/>
  </xdr:oneCellAnchor>
  <xdr:oneCellAnchor>
    <xdr:from>
      <xdr:col>2</xdr:col>
      <xdr:colOff>19050</xdr:colOff>
      <xdr:row>29</xdr:row>
      <xdr:rowOff>514350</xdr:rowOff>
    </xdr:from>
    <xdr:ext cx="1952625" cy="1771650"/>
    <xdr:pic>
      <xdr:nvPicPr>
        <xdr:cNvPr id="0" name="image89.jpg" title="Image"/>
        <xdr:cNvPicPr preferRelativeResize="0"/>
      </xdr:nvPicPr>
      <xdr:blipFill>
        <a:blip cstate="print" r:embed="rId96"/>
        <a:stretch>
          <a:fillRect/>
        </a:stretch>
      </xdr:blipFill>
      <xdr:spPr>
        <a:prstGeom prst="rect">
          <a:avLst/>
        </a:prstGeom>
        <a:noFill/>
      </xdr:spPr>
    </xdr:pic>
    <xdr:clientData fLocksWithSheet="0"/>
  </xdr:oneCellAnchor>
  <xdr:oneCellAnchor>
    <xdr:from>
      <xdr:col>2</xdr:col>
      <xdr:colOff>1905000</xdr:colOff>
      <xdr:row>29</xdr:row>
      <xdr:rowOff>514350</xdr:rowOff>
    </xdr:from>
    <xdr:ext cx="1428750" cy="1781175"/>
    <xdr:pic>
      <xdr:nvPicPr>
        <xdr:cNvPr id="0" name="image91.jpg" title="Image"/>
        <xdr:cNvPicPr preferRelativeResize="0"/>
      </xdr:nvPicPr>
      <xdr:blipFill>
        <a:blip cstate="print" r:embed="rId97"/>
        <a:stretch>
          <a:fillRect/>
        </a:stretch>
      </xdr:blipFill>
      <xdr:spPr>
        <a:prstGeom prst="rect">
          <a:avLst/>
        </a:prstGeom>
        <a:noFill/>
      </xdr:spPr>
    </xdr:pic>
    <xdr:clientData fLocksWithSheet="0"/>
  </xdr:oneCellAnchor>
  <xdr:oneCellAnchor>
    <xdr:from>
      <xdr:col>2</xdr:col>
      <xdr:colOff>3228975</xdr:colOff>
      <xdr:row>29</xdr:row>
      <xdr:rowOff>495300</xdr:rowOff>
    </xdr:from>
    <xdr:ext cx="1857375" cy="1790700"/>
    <xdr:pic>
      <xdr:nvPicPr>
        <xdr:cNvPr id="0" name="image99.jpg" title="Image"/>
        <xdr:cNvPicPr preferRelativeResize="0"/>
      </xdr:nvPicPr>
      <xdr:blipFill>
        <a:blip cstate="print" r:embed="rId98"/>
        <a:stretch>
          <a:fillRect/>
        </a:stretch>
      </xdr:blipFill>
      <xdr:spPr>
        <a:prstGeom prst="rect">
          <a:avLst/>
        </a:prstGeom>
        <a:noFill/>
      </xdr:spPr>
    </xdr:pic>
    <xdr:clientData fLocksWithSheet="0"/>
  </xdr:oneCellAnchor>
  <xdr:oneCellAnchor>
    <xdr:from>
      <xdr:col>2</xdr:col>
      <xdr:colOff>3343275</xdr:colOff>
      <xdr:row>33</xdr:row>
      <xdr:rowOff>342900</xdr:rowOff>
    </xdr:from>
    <xdr:ext cx="1743075" cy="2524125"/>
    <xdr:pic>
      <xdr:nvPicPr>
        <xdr:cNvPr id="0" name="image97.jpg" title="Image"/>
        <xdr:cNvPicPr preferRelativeResize="0"/>
      </xdr:nvPicPr>
      <xdr:blipFill>
        <a:blip cstate="print" r:embed="rId99"/>
        <a:stretch>
          <a:fillRect/>
        </a:stretch>
      </xdr:blipFill>
      <xdr:spPr>
        <a:prstGeom prst="rect">
          <a:avLst/>
        </a:prstGeom>
        <a:noFill/>
      </xdr:spPr>
    </xdr:pic>
    <xdr:clientData fLocksWithSheet="0"/>
  </xdr:oneCellAnchor>
  <xdr:oneCellAnchor>
    <xdr:from>
      <xdr:col>2</xdr:col>
      <xdr:colOff>1838325</xdr:colOff>
      <xdr:row>33</xdr:row>
      <xdr:rowOff>342900</xdr:rowOff>
    </xdr:from>
    <xdr:ext cx="1495425" cy="2514600"/>
    <xdr:pic>
      <xdr:nvPicPr>
        <xdr:cNvPr id="0" name="image103.jpg" title="Image"/>
        <xdr:cNvPicPr preferRelativeResize="0"/>
      </xdr:nvPicPr>
      <xdr:blipFill>
        <a:blip cstate="print" r:embed="rId100"/>
        <a:stretch>
          <a:fillRect/>
        </a:stretch>
      </xdr:blipFill>
      <xdr:spPr>
        <a:prstGeom prst="rect">
          <a:avLst/>
        </a:prstGeom>
        <a:noFill/>
      </xdr:spPr>
    </xdr:pic>
    <xdr:clientData fLocksWithSheet="0"/>
  </xdr:oneCellAnchor>
  <xdr:oneCellAnchor>
    <xdr:from>
      <xdr:col>2</xdr:col>
      <xdr:colOff>9525</xdr:colOff>
      <xdr:row>33</xdr:row>
      <xdr:rowOff>333375</xdr:rowOff>
    </xdr:from>
    <xdr:ext cx="1781175" cy="2533650"/>
    <xdr:pic>
      <xdr:nvPicPr>
        <xdr:cNvPr id="0" name="image100.jpg" title="Image"/>
        <xdr:cNvPicPr preferRelativeResize="0"/>
      </xdr:nvPicPr>
      <xdr:blipFill>
        <a:blip cstate="print" r:embed="rId101"/>
        <a:stretch>
          <a:fillRect/>
        </a:stretch>
      </xdr:blipFill>
      <xdr:spPr>
        <a:prstGeom prst="rect">
          <a:avLst/>
        </a:prstGeom>
        <a:noFill/>
      </xdr:spPr>
    </xdr:pic>
    <xdr:clientData fLocksWithSheet="0"/>
  </xdr:oneCellAnchor>
  <xdr:oneCellAnchor>
    <xdr:from>
      <xdr:col>2</xdr:col>
      <xdr:colOff>28575</xdr:colOff>
      <xdr:row>35</xdr:row>
      <xdr:rowOff>257175</xdr:rowOff>
    </xdr:from>
    <xdr:ext cx="2590800" cy="2905125"/>
    <xdr:pic>
      <xdr:nvPicPr>
        <xdr:cNvPr id="0" name="image104.jpg" title="Image"/>
        <xdr:cNvPicPr preferRelativeResize="0"/>
      </xdr:nvPicPr>
      <xdr:blipFill>
        <a:blip cstate="print" r:embed="rId102"/>
        <a:stretch>
          <a:fillRect/>
        </a:stretch>
      </xdr:blipFill>
      <xdr:spPr>
        <a:prstGeom prst="rect">
          <a:avLst/>
        </a:prstGeom>
        <a:noFill/>
      </xdr:spPr>
    </xdr:pic>
    <xdr:clientData fLocksWithSheet="0"/>
  </xdr:oneCellAnchor>
  <xdr:oneCellAnchor>
    <xdr:from>
      <xdr:col>2</xdr:col>
      <xdr:colOff>2590800</xdr:colOff>
      <xdr:row>35</xdr:row>
      <xdr:rowOff>238125</xdr:rowOff>
    </xdr:from>
    <xdr:ext cx="2457450" cy="2914650"/>
    <xdr:pic>
      <xdr:nvPicPr>
        <xdr:cNvPr id="0" name="image102.jpg" title="Image"/>
        <xdr:cNvPicPr preferRelativeResize="0"/>
      </xdr:nvPicPr>
      <xdr:blipFill>
        <a:blip cstate="print" r:embed="rId103"/>
        <a:stretch>
          <a:fillRect/>
        </a:stretch>
      </xdr:blipFill>
      <xdr:spPr>
        <a:prstGeom prst="rect">
          <a:avLst/>
        </a:prstGeom>
        <a:noFill/>
      </xdr:spPr>
    </xdr:pic>
    <xdr:clientData fLocksWithSheet="0"/>
  </xdr:oneCellAnchor>
  <xdr:oneCellAnchor>
    <xdr:from>
      <xdr:col>2</xdr:col>
      <xdr:colOff>152400</xdr:colOff>
      <xdr:row>37</xdr:row>
      <xdr:rowOff>152400</xdr:rowOff>
    </xdr:from>
    <xdr:ext cx="2181225" cy="2828925"/>
    <xdr:pic>
      <xdr:nvPicPr>
        <xdr:cNvPr id="0" name="image98.jpg" title="Image"/>
        <xdr:cNvPicPr preferRelativeResize="0"/>
      </xdr:nvPicPr>
      <xdr:blipFill>
        <a:blip cstate="print" r:embed="rId104"/>
        <a:stretch>
          <a:fillRect/>
        </a:stretch>
      </xdr:blipFill>
      <xdr:spPr>
        <a:prstGeom prst="rect">
          <a:avLst/>
        </a:prstGeom>
        <a:noFill/>
      </xdr:spPr>
    </xdr:pic>
    <xdr:clientData fLocksWithSheet="0"/>
  </xdr:oneCellAnchor>
  <xdr:oneCellAnchor>
    <xdr:from>
      <xdr:col>2</xdr:col>
      <xdr:colOff>2390775</xdr:colOff>
      <xdr:row>37</xdr:row>
      <xdr:rowOff>142875</xdr:rowOff>
    </xdr:from>
    <xdr:ext cx="2638425" cy="2857500"/>
    <xdr:pic>
      <xdr:nvPicPr>
        <xdr:cNvPr id="0" name="image125.jpg" title="Image"/>
        <xdr:cNvPicPr preferRelativeResize="0"/>
      </xdr:nvPicPr>
      <xdr:blipFill>
        <a:blip cstate="print" r:embed="rId105"/>
        <a:stretch>
          <a:fillRect/>
        </a:stretch>
      </xdr:blipFill>
      <xdr:spPr>
        <a:prstGeom prst="rect">
          <a:avLst/>
        </a:prstGeom>
        <a:noFill/>
      </xdr:spPr>
    </xdr:pic>
    <xdr:clientData fLocksWithSheet="0"/>
  </xdr:oneCellAnchor>
  <xdr:oneCellAnchor>
    <xdr:from>
      <xdr:col>2</xdr:col>
      <xdr:colOff>85725</xdr:colOff>
      <xdr:row>38</xdr:row>
      <xdr:rowOff>66675</xdr:rowOff>
    </xdr:from>
    <xdr:ext cx="1495425" cy="1571625"/>
    <xdr:pic>
      <xdr:nvPicPr>
        <xdr:cNvPr id="0" name="image101.jpg" title="Image"/>
        <xdr:cNvPicPr preferRelativeResize="0"/>
      </xdr:nvPicPr>
      <xdr:blipFill>
        <a:blip cstate="print" r:embed="rId106"/>
        <a:stretch>
          <a:fillRect/>
        </a:stretch>
      </xdr:blipFill>
      <xdr:spPr>
        <a:prstGeom prst="rect">
          <a:avLst/>
        </a:prstGeom>
        <a:noFill/>
      </xdr:spPr>
    </xdr:pic>
    <xdr:clientData fLocksWithSheet="0"/>
  </xdr:oneCellAnchor>
  <xdr:oneCellAnchor>
    <xdr:from>
      <xdr:col>2</xdr:col>
      <xdr:colOff>1647825</xdr:colOff>
      <xdr:row>38</xdr:row>
      <xdr:rowOff>66675</xdr:rowOff>
    </xdr:from>
    <xdr:ext cx="1552575" cy="1581150"/>
    <xdr:pic>
      <xdr:nvPicPr>
        <xdr:cNvPr id="0" name="image108.jpg" title="Image"/>
        <xdr:cNvPicPr preferRelativeResize="0"/>
      </xdr:nvPicPr>
      <xdr:blipFill>
        <a:blip cstate="print" r:embed="rId107"/>
        <a:stretch>
          <a:fillRect/>
        </a:stretch>
      </xdr:blipFill>
      <xdr:spPr>
        <a:prstGeom prst="rect">
          <a:avLst/>
        </a:prstGeom>
        <a:noFill/>
      </xdr:spPr>
    </xdr:pic>
    <xdr:clientData fLocksWithSheet="0"/>
  </xdr:oneCellAnchor>
  <xdr:oneCellAnchor>
    <xdr:from>
      <xdr:col>2</xdr:col>
      <xdr:colOff>3248025</xdr:colOff>
      <xdr:row>38</xdr:row>
      <xdr:rowOff>66675</xdr:rowOff>
    </xdr:from>
    <xdr:ext cx="1762125" cy="1581150"/>
    <xdr:pic>
      <xdr:nvPicPr>
        <xdr:cNvPr id="0" name="image199.jpg" title="Image"/>
        <xdr:cNvPicPr preferRelativeResize="0"/>
      </xdr:nvPicPr>
      <xdr:blipFill>
        <a:blip cstate="print" r:embed="rId108"/>
        <a:stretch>
          <a:fillRect/>
        </a:stretch>
      </xdr:blipFill>
      <xdr:spPr>
        <a:prstGeom prst="rect">
          <a:avLst/>
        </a:prstGeom>
        <a:noFill/>
      </xdr:spPr>
    </xdr:pic>
    <xdr:clientData fLocksWithSheet="0"/>
  </xdr:oneCellAnchor>
  <xdr:oneCellAnchor>
    <xdr:from>
      <xdr:col>2</xdr:col>
      <xdr:colOff>819150</xdr:colOff>
      <xdr:row>38</xdr:row>
      <xdr:rowOff>1685925</xdr:rowOff>
    </xdr:from>
    <xdr:ext cx="1657350" cy="1676400"/>
    <xdr:pic>
      <xdr:nvPicPr>
        <xdr:cNvPr id="0" name="image105.jpg" title="Image"/>
        <xdr:cNvPicPr preferRelativeResize="0"/>
      </xdr:nvPicPr>
      <xdr:blipFill>
        <a:blip cstate="print" r:embed="rId109"/>
        <a:stretch>
          <a:fillRect/>
        </a:stretch>
      </xdr:blipFill>
      <xdr:spPr>
        <a:prstGeom prst="rect">
          <a:avLst/>
        </a:prstGeom>
        <a:noFill/>
      </xdr:spPr>
    </xdr:pic>
    <xdr:clientData fLocksWithSheet="0"/>
  </xdr:oneCellAnchor>
  <xdr:oneCellAnchor>
    <xdr:from>
      <xdr:col>2</xdr:col>
      <xdr:colOff>2514600</xdr:colOff>
      <xdr:row>38</xdr:row>
      <xdr:rowOff>1676400</xdr:rowOff>
    </xdr:from>
    <xdr:ext cx="1819275" cy="1685925"/>
    <xdr:pic>
      <xdr:nvPicPr>
        <xdr:cNvPr id="0" name="image111.jpg" title="Image"/>
        <xdr:cNvPicPr preferRelativeResize="0"/>
      </xdr:nvPicPr>
      <xdr:blipFill>
        <a:blip cstate="print" r:embed="rId110"/>
        <a:stretch>
          <a:fillRect/>
        </a:stretch>
      </xdr:blipFill>
      <xdr:spPr>
        <a:prstGeom prst="rect">
          <a:avLst/>
        </a:prstGeom>
        <a:noFill/>
      </xdr:spPr>
    </xdr:pic>
    <xdr:clientData fLocksWithSheet="0"/>
  </xdr:oneCellAnchor>
  <xdr:oneCellAnchor>
    <xdr:from>
      <xdr:col>2</xdr:col>
      <xdr:colOff>981075</xdr:colOff>
      <xdr:row>40</xdr:row>
      <xdr:rowOff>38100</xdr:rowOff>
    </xdr:from>
    <xdr:ext cx="3086100" cy="2809875"/>
    <xdr:pic>
      <xdr:nvPicPr>
        <xdr:cNvPr id="0" name="image106.jpg" title="Image"/>
        <xdr:cNvPicPr preferRelativeResize="0"/>
      </xdr:nvPicPr>
      <xdr:blipFill>
        <a:blip cstate="print" r:embed="rId111"/>
        <a:stretch>
          <a:fillRect/>
        </a:stretch>
      </xdr:blipFill>
      <xdr:spPr>
        <a:prstGeom prst="rect">
          <a:avLst/>
        </a:prstGeom>
        <a:noFill/>
      </xdr:spPr>
    </xdr:pic>
    <xdr:clientData fLocksWithSheet="0"/>
  </xdr:oneCellAnchor>
  <xdr:oneCellAnchor>
    <xdr:from>
      <xdr:col>2</xdr:col>
      <xdr:colOff>2771775</xdr:colOff>
      <xdr:row>41</xdr:row>
      <xdr:rowOff>9525</xdr:rowOff>
    </xdr:from>
    <xdr:ext cx="1866900" cy="1752600"/>
    <xdr:pic>
      <xdr:nvPicPr>
        <xdr:cNvPr id="0" name="image114.jpg" title="Image"/>
        <xdr:cNvPicPr preferRelativeResize="0"/>
      </xdr:nvPicPr>
      <xdr:blipFill>
        <a:blip cstate="print" r:embed="rId112"/>
        <a:stretch>
          <a:fillRect/>
        </a:stretch>
      </xdr:blipFill>
      <xdr:spPr>
        <a:prstGeom prst="rect">
          <a:avLst/>
        </a:prstGeom>
        <a:noFill/>
      </xdr:spPr>
    </xdr:pic>
    <xdr:clientData fLocksWithSheet="0"/>
  </xdr:oneCellAnchor>
  <xdr:oneCellAnchor>
    <xdr:from>
      <xdr:col>2</xdr:col>
      <xdr:colOff>2781300</xdr:colOff>
      <xdr:row>41</xdr:row>
      <xdr:rowOff>1781175</xdr:rowOff>
    </xdr:from>
    <xdr:ext cx="1133475" cy="1828800"/>
    <xdr:pic>
      <xdr:nvPicPr>
        <xdr:cNvPr id="0" name="image109.jpg" title="Image"/>
        <xdr:cNvPicPr preferRelativeResize="0"/>
      </xdr:nvPicPr>
      <xdr:blipFill>
        <a:blip cstate="print" r:embed="rId113"/>
        <a:stretch>
          <a:fillRect/>
        </a:stretch>
      </xdr:blipFill>
      <xdr:spPr>
        <a:prstGeom prst="rect">
          <a:avLst/>
        </a:prstGeom>
        <a:noFill/>
      </xdr:spPr>
    </xdr:pic>
    <xdr:clientData fLocksWithSheet="0"/>
  </xdr:oneCellAnchor>
  <xdr:oneCellAnchor>
    <xdr:from>
      <xdr:col>2</xdr:col>
      <xdr:colOff>1047750</xdr:colOff>
      <xdr:row>41</xdr:row>
      <xdr:rowOff>0</xdr:rowOff>
    </xdr:from>
    <xdr:ext cx="1695450" cy="1762125"/>
    <xdr:pic>
      <xdr:nvPicPr>
        <xdr:cNvPr id="0" name="image110.jpg" title="Image"/>
        <xdr:cNvPicPr preferRelativeResize="0"/>
      </xdr:nvPicPr>
      <xdr:blipFill>
        <a:blip cstate="print" r:embed="rId114"/>
        <a:stretch>
          <a:fillRect/>
        </a:stretch>
      </xdr:blipFill>
      <xdr:spPr>
        <a:prstGeom prst="rect">
          <a:avLst/>
        </a:prstGeom>
        <a:noFill/>
      </xdr:spPr>
    </xdr:pic>
    <xdr:clientData fLocksWithSheet="0"/>
  </xdr:oneCellAnchor>
  <xdr:oneCellAnchor>
    <xdr:from>
      <xdr:col>2</xdr:col>
      <xdr:colOff>1638300</xdr:colOff>
      <xdr:row>41</xdr:row>
      <xdr:rowOff>1790700</xdr:rowOff>
    </xdr:from>
    <xdr:ext cx="1104900" cy="1819275"/>
    <xdr:pic>
      <xdr:nvPicPr>
        <xdr:cNvPr id="0" name="image107.jpg" title="Image"/>
        <xdr:cNvPicPr preferRelativeResize="0"/>
      </xdr:nvPicPr>
      <xdr:blipFill>
        <a:blip cstate="print" r:embed="rId115"/>
        <a:stretch>
          <a:fillRect/>
        </a:stretch>
      </xdr:blipFill>
      <xdr:spPr>
        <a:prstGeom prst="rect">
          <a:avLst/>
        </a:prstGeom>
        <a:noFill/>
      </xdr:spPr>
    </xdr:pic>
    <xdr:clientData fLocksWithSheet="0"/>
  </xdr:oneCellAnchor>
  <xdr:oneCellAnchor>
    <xdr:from>
      <xdr:col>2</xdr:col>
      <xdr:colOff>1209675</xdr:colOff>
      <xdr:row>42</xdr:row>
      <xdr:rowOff>19050</xdr:rowOff>
    </xdr:from>
    <xdr:ext cx="2905125" cy="2857500"/>
    <xdr:pic>
      <xdr:nvPicPr>
        <xdr:cNvPr id="0" name="image113.jpg" title="Image"/>
        <xdr:cNvPicPr preferRelativeResize="0"/>
      </xdr:nvPicPr>
      <xdr:blipFill>
        <a:blip cstate="print" r:embed="rId116"/>
        <a:stretch>
          <a:fillRect/>
        </a:stretch>
      </xdr:blipFill>
      <xdr:spPr>
        <a:prstGeom prst="rect">
          <a:avLst/>
        </a:prstGeom>
        <a:noFill/>
      </xdr:spPr>
    </xdr:pic>
    <xdr:clientData fLocksWithSheet="0"/>
  </xdr:oneCellAnchor>
  <xdr:oneCellAnchor>
    <xdr:from>
      <xdr:col>2</xdr:col>
      <xdr:colOff>3609975</xdr:colOff>
      <xdr:row>44</xdr:row>
      <xdr:rowOff>228600</xdr:rowOff>
    </xdr:from>
    <xdr:ext cx="1495425" cy="1962150"/>
    <xdr:pic>
      <xdr:nvPicPr>
        <xdr:cNvPr id="0" name="image121.jpg" title="Image"/>
        <xdr:cNvPicPr preferRelativeResize="0"/>
      </xdr:nvPicPr>
      <xdr:blipFill>
        <a:blip cstate="print" r:embed="rId117"/>
        <a:stretch>
          <a:fillRect/>
        </a:stretch>
      </xdr:blipFill>
      <xdr:spPr>
        <a:prstGeom prst="rect">
          <a:avLst/>
        </a:prstGeom>
        <a:noFill/>
      </xdr:spPr>
    </xdr:pic>
    <xdr:clientData fLocksWithSheet="0"/>
  </xdr:oneCellAnchor>
  <xdr:oneCellAnchor>
    <xdr:from>
      <xdr:col>2</xdr:col>
      <xdr:colOff>38100</xdr:colOff>
      <xdr:row>44</xdr:row>
      <xdr:rowOff>238125</xdr:rowOff>
    </xdr:from>
    <xdr:ext cx="1666875" cy="1962150"/>
    <xdr:pic>
      <xdr:nvPicPr>
        <xdr:cNvPr id="0" name="image116.jpg" title="Image"/>
        <xdr:cNvPicPr preferRelativeResize="0"/>
      </xdr:nvPicPr>
      <xdr:blipFill>
        <a:blip cstate="print" r:embed="rId118"/>
        <a:stretch>
          <a:fillRect/>
        </a:stretch>
      </xdr:blipFill>
      <xdr:spPr>
        <a:prstGeom prst="rect">
          <a:avLst/>
        </a:prstGeom>
        <a:noFill/>
      </xdr:spPr>
    </xdr:pic>
    <xdr:clientData fLocksWithSheet="0"/>
  </xdr:oneCellAnchor>
  <xdr:oneCellAnchor>
    <xdr:from>
      <xdr:col>2</xdr:col>
      <xdr:colOff>1676400</xdr:colOff>
      <xdr:row>44</xdr:row>
      <xdr:rowOff>238125</xdr:rowOff>
    </xdr:from>
    <xdr:ext cx="1685925" cy="1952625"/>
    <xdr:pic>
      <xdr:nvPicPr>
        <xdr:cNvPr id="0" name="image118.jpg" title="Image"/>
        <xdr:cNvPicPr preferRelativeResize="0"/>
      </xdr:nvPicPr>
      <xdr:blipFill>
        <a:blip cstate="print" r:embed="rId119"/>
        <a:stretch>
          <a:fillRect/>
        </a:stretch>
      </xdr:blipFill>
      <xdr:spPr>
        <a:prstGeom prst="rect">
          <a:avLst/>
        </a:prstGeom>
        <a:noFill/>
      </xdr:spPr>
    </xdr:pic>
    <xdr:clientData fLocksWithSheet="0"/>
  </xdr:oneCellAnchor>
  <xdr:oneCellAnchor>
    <xdr:from>
      <xdr:col>2</xdr:col>
      <xdr:colOff>295275</xdr:colOff>
      <xdr:row>46</xdr:row>
      <xdr:rowOff>28575</xdr:rowOff>
    </xdr:from>
    <xdr:ext cx="1914525" cy="3209925"/>
    <xdr:pic>
      <xdr:nvPicPr>
        <xdr:cNvPr id="0" name="image127.jpg" title="Image"/>
        <xdr:cNvPicPr preferRelativeResize="0"/>
      </xdr:nvPicPr>
      <xdr:blipFill>
        <a:blip cstate="print" r:embed="rId120"/>
        <a:stretch>
          <a:fillRect/>
        </a:stretch>
      </xdr:blipFill>
      <xdr:spPr>
        <a:prstGeom prst="rect">
          <a:avLst/>
        </a:prstGeom>
        <a:noFill/>
      </xdr:spPr>
    </xdr:pic>
    <xdr:clientData fLocksWithSheet="0"/>
  </xdr:oneCellAnchor>
  <xdr:oneCellAnchor>
    <xdr:from>
      <xdr:col>2</xdr:col>
      <xdr:colOff>2752725</xdr:colOff>
      <xdr:row>46</xdr:row>
      <xdr:rowOff>9525</xdr:rowOff>
    </xdr:from>
    <xdr:ext cx="1914525" cy="3209925"/>
    <xdr:pic>
      <xdr:nvPicPr>
        <xdr:cNvPr id="0" name="image120.jpg" title="Image"/>
        <xdr:cNvPicPr preferRelativeResize="0"/>
      </xdr:nvPicPr>
      <xdr:blipFill>
        <a:blip cstate="print" r:embed="rId121"/>
        <a:stretch>
          <a:fillRect/>
        </a:stretch>
      </xdr:blipFill>
      <xdr:spPr>
        <a:prstGeom prst="rect">
          <a:avLst/>
        </a:prstGeom>
        <a:noFill/>
      </xdr:spPr>
    </xdr:pic>
    <xdr:clientData fLocksWithSheet="0"/>
  </xdr:oneCellAnchor>
  <xdr:oneCellAnchor>
    <xdr:from>
      <xdr:col>2</xdr:col>
      <xdr:colOff>2600325</xdr:colOff>
      <xdr:row>48</xdr:row>
      <xdr:rowOff>371475</xdr:rowOff>
    </xdr:from>
    <xdr:ext cx="2476500" cy="2124075"/>
    <xdr:pic>
      <xdr:nvPicPr>
        <xdr:cNvPr id="0" name="image112.jpg" title="Image"/>
        <xdr:cNvPicPr preferRelativeResize="0"/>
      </xdr:nvPicPr>
      <xdr:blipFill>
        <a:blip cstate="print" r:embed="rId122"/>
        <a:stretch>
          <a:fillRect/>
        </a:stretch>
      </xdr:blipFill>
      <xdr:spPr>
        <a:prstGeom prst="rect">
          <a:avLst/>
        </a:prstGeom>
        <a:noFill/>
      </xdr:spPr>
    </xdr:pic>
    <xdr:clientData fLocksWithSheet="0"/>
  </xdr:oneCellAnchor>
  <xdr:oneCellAnchor>
    <xdr:from>
      <xdr:col>2</xdr:col>
      <xdr:colOff>38100</xdr:colOff>
      <xdr:row>48</xdr:row>
      <xdr:rowOff>381000</xdr:rowOff>
    </xdr:from>
    <xdr:ext cx="2514600" cy="2124075"/>
    <xdr:pic>
      <xdr:nvPicPr>
        <xdr:cNvPr id="0" name="image126.jpg" title="Image"/>
        <xdr:cNvPicPr preferRelativeResize="0"/>
      </xdr:nvPicPr>
      <xdr:blipFill>
        <a:blip cstate="print" r:embed="rId123"/>
        <a:stretch>
          <a:fillRect/>
        </a:stretch>
      </xdr:blipFill>
      <xdr:spPr>
        <a:prstGeom prst="rect">
          <a:avLst/>
        </a:prstGeom>
        <a:noFill/>
      </xdr:spPr>
    </xdr:pic>
    <xdr:clientData fLocksWithSheet="0"/>
  </xdr:oneCellAnchor>
  <xdr:oneCellAnchor>
    <xdr:from>
      <xdr:col>2</xdr:col>
      <xdr:colOff>809625</xdr:colOff>
      <xdr:row>49</xdr:row>
      <xdr:rowOff>19050</xdr:rowOff>
    </xdr:from>
    <xdr:ext cx="3238500" cy="3362325"/>
    <xdr:pic>
      <xdr:nvPicPr>
        <xdr:cNvPr id="0" name="image124.jpg" title="Image"/>
        <xdr:cNvPicPr preferRelativeResize="0"/>
      </xdr:nvPicPr>
      <xdr:blipFill>
        <a:blip cstate="print" r:embed="rId124"/>
        <a:stretch>
          <a:fillRect/>
        </a:stretch>
      </xdr:blipFill>
      <xdr:spPr>
        <a:prstGeom prst="rect">
          <a:avLst/>
        </a:prstGeom>
        <a:noFill/>
      </xdr:spPr>
    </xdr:pic>
    <xdr:clientData fLocksWithSheet="0"/>
  </xdr:oneCellAnchor>
  <xdr:oneCellAnchor>
    <xdr:from>
      <xdr:col>2</xdr:col>
      <xdr:colOff>495300</xdr:colOff>
      <xdr:row>50</xdr:row>
      <xdr:rowOff>19050</xdr:rowOff>
    </xdr:from>
    <xdr:ext cx="1962150" cy="1809750"/>
    <xdr:pic>
      <xdr:nvPicPr>
        <xdr:cNvPr id="0" name="image117.jpg" title="Image"/>
        <xdr:cNvPicPr preferRelativeResize="0"/>
      </xdr:nvPicPr>
      <xdr:blipFill>
        <a:blip cstate="print" r:embed="rId125"/>
        <a:stretch>
          <a:fillRect/>
        </a:stretch>
      </xdr:blipFill>
      <xdr:spPr>
        <a:prstGeom prst="rect">
          <a:avLst/>
        </a:prstGeom>
        <a:noFill/>
      </xdr:spPr>
    </xdr:pic>
    <xdr:clientData fLocksWithSheet="0"/>
  </xdr:oneCellAnchor>
  <xdr:oneCellAnchor>
    <xdr:from>
      <xdr:col>2</xdr:col>
      <xdr:colOff>2486025</xdr:colOff>
      <xdr:row>50</xdr:row>
      <xdr:rowOff>19050</xdr:rowOff>
    </xdr:from>
    <xdr:ext cx="2038350" cy="1809750"/>
    <xdr:pic>
      <xdr:nvPicPr>
        <xdr:cNvPr id="0" name="image115.jpg" title="Image"/>
        <xdr:cNvPicPr preferRelativeResize="0"/>
      </xdr:nvPicPr>
      <xdr:blipFill>
        <a:blip cstate="print" r:embed="rId126"/>
        <a:stretch>
          <a:fillRect/>
        </a:stretch>
      </xdr:blipFill>
      <xdr:spPr>
        <a:prstGeom prst="rect">
          <a:avLst/>
        </a:prstGeom>
        <a:noFill/>
      </xdr:spPr>
    </xdr:pic>
    <xdr:clientData fLocksWithSheet="0"/>
  </xdr:oneCellAnchor>
  <xdr:oneCellAnchor>
    <xdr:from>
      <xdr:col>2</xdr:col>
      <xdr:colOff>1066800</xdr:colOff>
      <xdr:row>50</xdr:row>
      <xdr:rowOff>1876425</xdr:rowOff>
    </xdr:from>
    <xdr:ext cx="1371600" cy="2181225"/>
    <xdr:pic>
      <xdr:nvPicPr>
        <xdr:cNvPr id="0" name="image123.jpg" title="Image"/>
        <xdr:cNvPicPr preferRelativeResize="0"/>
      </xdr:nvPicPr>
      <xdr:blipFill>
        <a:blip cstate="print" r:embed="rId127"/>
        <a:stretch>
          <a:fillRect/>
        </a:stretch>
      </xdr:blipFill>
      <xdr:spPr>
        <a:prstGeom prst="rect">
          <a:avLst/>
        </a:prstGeom>
        <a:noFill/>
      </xdr:spPr>
    </xdr:pic>
    <xdr:clientData fLocksWithSheet="0"/>
  </xdr:oneCellAnchor>
  <xdr:oneCellAnchor>
    <xdr:from>
      <xdr:col>2</xdr:col>
      <xdr:colOff>2486025</xdr:colOff>
      <xdr:row>50</xdr:row>
      <xdr:rowOff>1866900</xdr:rowOff>
    </xdr:from>
    <xdr:ext cx="1438275" cy="2181225"/>
    <xdr:pic>
      <xdr:nvPicPr>
        <xdr:cNvPr id="0" name="image119.jpg" title="Image"/>
        <xdr:cNvPicPr preferRelativeResize="0"/>
      </xdr:nvPicPr>
      <xdr:blipFill>
        <a:blip cstate="print" r:embed="rId128"/>
        <a:stretch>
          <a:fillRect/>
        </a:stretch>
      </xdr:blipFill>
      <xdr:spPr>
        <a:prstGeom prst="rect">
          <a:avLst/>
        </a:prstGeom>
        <a:noFill/>
      </xdr:spPr>
    </xdr:pic>
    <xdr:clientData fLocksWithSheet="0"/>
  </xdr:oneCellAnchor>
  <xdr:oneCellAnchor>
    <xdr:from>
      <xdr:col>2</xdr:col>
      <xdr:colOff>1266825</xdr:colOff>
      <xdr:row>51</xdr:row>
      <xdr:rowOff>19050</xdr:rowOff>
    </xdr:from>
    <xdr:ext cx="2628900" cy="2857500"/>
    <xdr:pic>
      <xdr:nvPicPr>
        <xdr:cNvPr id="0" name="image122.jpg" title="Image"/>
        <xdr:cNvPicPr preferRelativeResize="0"/>
      </xdr:nvPicPr>
      <xdr:blipFill>
        <a:blip cstate="print" r:embed="rId129"/>
        <a:stretch>
          <a:fillRect/>
        </a:stretch>
      </xdr:blipFill>
      <xdr:spPr>
        <a:prstGeom prst="rect">
          <a:avLst/>
        </a:prstGeom>
        <a:noFill/>
      </xdr:spPr>
    </xdr:pic>
    <xdr:clientData fLocksWithSheet="0"/>
  </xdr:oneCellAnchor>
  <xdr:oneCellAnchor>
    <xdr:from>
      <xdr:col>13</xdr:col>
      <xdr:colOff>561975</xdr:colOff>
      <xdr:row>4</xdr:row>
      <xdr:rowOff>38100</xdr:rowOff>
    </xdr:from>
    <xdr:ext cx="2009775" cy="2590800"/>
    <xdr:pic>
      <xdr:nvPicPr>
        <xdr:cNvPr id="0" name="image139.jpg" title="Image"/>
        <xdr:cNvPicPr preferRelativeResize="0"/>
      </xdr:nvPicPr>
      <xdr:blipFill>
        <a:blip cstate="print" r:embed="rId130"/>
        <a:stretch>
          <a:fillRect/>
        </a:stretch>
      </xdr:blipFill>
      <xdr:spPr>
        <a:prstGeom prst="rect">
          <a:avLst/>
        </a:prstGeom>
        <a:noFill/>
      </xdr:spPr>
    </xdr:pic>
    <xdr:clientData fLocksWithSheet="0"/>
  </xdr:oneCellAnchor>
  <xdr:oneCellAnchor>
    <xdr:from>
      <xdr:col>13</xdr:col>
      <xdr:colOff>28575</xdr:colOff>
      <xdr:row>5</xdr:row>
      <xdr:rowOff>428625</xdr:rowOff>
    </xdr:from>
    <xdr:ext cx="3952875" cy="1838325"/>
    <xdr:pic>
      <xdr:nvPicPr>
        <xdr:cNvPr id="0" name="image128.jpg" title="Image"/>
        <xdr:cNvPicPr preferRelativeResize="0"/>
      </xdr:nvPicPr>
      <xdr:blipFill>
        <a:blip cstate="print" r:embed="rId131"/>
        <a:stretch>
          <a:fillRect/>
        </a:stretch>
      </xdr:blipFill>
      <xdr:spPr>
        <a:prstGeom prst="rect">
          <a:avLst/>
        </a:prstGeom>
        <a:noFill/>
      </xdr:spPr>
    </xdr:pic>
    <xdr:clientData fLocksWithSheet="0"/>
  </xdr:oneCellAnchor>
  <xdr:oneCellAnchor>
    <xdr:from>
      <xdr:col>13</xdr:col>
      <xdr:colOff>47625</xdr:colOff>
      <xdr:row>6</xdr:row>
      <xdr:rowOff>533400</xdr:rowOff>
    </xdr:from>
    <xdr:ext cx="3943350" cy="2085975"/>
    <xdr:pic>
      <xdr:nvPicPr>
        <xdr:cNvPr id="0" name="image130.jpg" title="Image"/>
        <xdr:cNvPicPr preferRelativeResize="0"/>
      </xdr:nvPicPr>
      <xdr:blipFill>
        <a:blip cstate="print" r:embed="rId132"/>
        <a:stretch>
          <a:fillRect/>
        </a:stretch>
      </xdr:blipFill>
      <xdr:spPr>
        <a:prstGeom prst="rect">
          <a:avLst/>
        </a:prstGeom>
        <a:noFill/>
      </xdr:spPr>
    </xdr:pic>
    <xdr:clientData fLocksWithSheet="0"/>
  </xdr:oneCellAnchor>
  <xdr:oneCellAnchor>
    <xdr:from>
      <xdr:col>13</xdr:col>
      <xdr:colOff>619125</xdr:colOff>
      <xdr:row>8</xdr:row>
      <xdr:rowOff>38100</xdr:rowOff>
    </xdr:from>
    <xdr:ext cx="2886075" cy="3657600"/>
    <xdr:pic>
      <xdr:nvPicPr>
        <xdr:cNvPr id="0" name="image136.jpg" title="Image"/>
        <xdr:cNvPicPr preferRelativeResize="0"/>
      </xdr:nvPicPr>
      <xdr:blipFill>
        <a:blip cstate="print" r:embed="rId133"/>
        <a:stretch>
          <a:fillRect/>
        </a:stretch>
      </xdr:blipFill>
      <xdr:spPr>
        <a:prstGeom prst="rect">
          <a:avLst/>
        </a:prstGeom>
        <a:noFill/>
      </xdr:spPr>
    </xdr:pic>
    <xdr:clientData fLocksWithSheet="0"/>
  </xdr:oneCellAnchor>
  <xdr:oneCellAnchor>
    <xdr:from>
      <xdr:col>13</xdr:col>
      <xdr:colOff>38100</xdr:colOff>
      <xdr:row>9</xdr:row>
      <xdr:rowOff>152400</xdr:rowOff>
    </xdr:from>
    <xdr:ext cx="3924300" cy="2105025"/>
    <xdr:pic>
      <xdr:nvPicPr>
        <xdr:cNvPr id="0" name="image133.jpg" title="Image"/>
        <xdr:cNvPicPr preferRelativeResize="0"/>
      </xdr:nvPicPr>
      <xdr:blipFill>
        <a:blip cstate="print" r:embed="rId134"/>
        <a:stretch>
          <a:fillRect/>
        </a:stretch>
      </xdr:blipFill>
      <xdr:spPr>
        <a:prstGeom prst="rect">
          <a:avLst/>
        </a:prstGeom>
        <a:noFill/>
      </xdr:spPr>
    </xdr:pic>
    <xdr:clientData fLocksWithSheet="0"/>
  </xdr:oneCellAnchor>
  <xdr:oneCellAnchor>
    <xdr:from>
      <xdr:col>13</xdr:col>
      <xdr:colOff>38100</xdr:colOff>
      <xdr:row>10</xdr:row>
      <xdr:rowOff>400050</xdr:rowOff>
    </xdr:from>
    <xdr:ext cx="3905250" cy="2038350"/>
    <xdr:pic>
      <xdr:nvPicPr>
        <xdr:cNvPr id="0" name="image134.jpg" title="Image"/>
        <xdr:cNvPicPr preferRelativeResize="0"/>
      </xdr:nvPicPr>
      <xdr:blipFill>
        <a:blip cstate="print" r:embed="rId135"/>
        <a:stretch>
          <a:fillRect/>
        </a:stretch>
      </xdr:blipFill>
      <xdr:spPr>
        <a:prstGeom prst="rect">
          <a:avLst/>
        </a:prstGeom>
        <a:noFill/>
      </xdr:spPr>
    </xdr:pic>
    <xdr:clientData fLocksWithSheet="0"/>
  </xdr:oneCellAnchor>
  <xdr:oneCellAnchor>
    <xdr:from>
      <xdr:col>13</xdr:col>
      <xdr:colOff>923925</xdr:colOff>
      <xdr:row>12</xdr:row>
      <xdr:rowOff>47625</xdr:rowOff>
    </xdr:from>
    <xdr:ext cx="2057400" cy="2800350"/>
    <xdr:pic>
      <xdr:nvPicPr>
        <xdr:cNvPr id="0" name="image141.jpg" title="Image"/>
        <xdr:cNvPicPr preferRelativeResize="0"/>
      </xdr:nvPicPr>
      <xdr:blipFill>
        <a:blip cstate="print" r:embed="rId136"/>
        <a:stretch>
          <a:fillRect/>
        </a:stretch>
      </xdr:blipFill>
      <xdr:spPr>
        <a:prstGeom prst="rect">
          <a:avLst/>
        </a:prstGeom>
        <a:noFill/>
      </xdr:spPr>
    </xdr:pic>
    <xdr:clientData fLocksWithSheet="0"/>
  </xdr:oneCellAnchor>
  <xdr:oneCellAnchor>
    <xdr:from>
      <xdr:col>13</xdr:col>
      <xdr:colOff>38100</xdr:colOff>
      <xdr:row>15</xdr:row>
      <xdr:rowOff>381000</xdr:rowOff>
    </xdr:from>
    <xdr:ext cx="3962400" cy="2400300"/>
    <xdr:pic>
      <xdr:nvPicPr>
        <xdr:cNvPr id="0" name="image143.jpg" title="Image"/>
        <xdr:cNvPicPr preferRelativeResize="0"/>
      </xdr:nvPicPr>
      <xdr:blipFill>
        <a:blip cstate="print" r:embed="rId137"/>
        <a:stretch>
          <a:fillRect/>
        </a:stretch>
      </xdr:blipFill>
      <xdr:spPr>
        <a:prstGeom prst="rect">
          <a:avLst/>
        </a:prstGeom>
        <a:noFill/>
      </xdr:spPr>
    </xdr:pic>
    <xdr:clientData fLocksWithSheet="0"/>
  </xdr:oneCellAnchor>
  <xdr:oneCellAnchor>
    <xdr:from>
      <xdr:col>13</xdr:col>
      <xdr:colOff>47625</xdr:colOff>
      <xdr:row>18</xdr:row>
      <xdr:rowOff>276225</xdr:rowOff>
    </xdr:from>
    <xdr:ext cx="3943350" cy="2495550"/>
    <xdr:pic>
      <xdr:nvPicPr>
        <xdr:cNvPr id="0" name="image129.jpg" title="Image"/>
        <xdr:cNvPicPr preferRelativeResize="0"/>
      </xdr:nvPicPr>
      <xdr:blipFill>
        <a:blip cstate="print" r:embed="rId138"/>
        <a:stretch>
          <a:fillRect/>
        </a:stretch>
      </xdr:blipFill>
      <xdr:spPr>
        <a:prstGeom prst="rect">
          <a:avLst/>
        </a:prstGeom>
        <a:noFill/>
      </xdr:spPr>
    </xdr:pic>
    <xdr:clientData fLocksWithSheet="0"/>
  </xdr:oneCellAnchor>
  <xdr:oneCellAnchor>
    <xdr:from>
      <xdr:col>13</xdr:col>
      <xdr:colOff>19050</xdr:colOff>
      <xdr:row>19</xdr:row>
      <xdr:rowOff>542925</xdr:rowOff>
    </xdr:from>
    <xdr:ext cx="3981450" cy="2381250"/>
    <xdr:pic>
      <xdr:nvPicPr>
        <xdr:cNvPr id="0" name="image131.jpg" title="Image"/>
        <xdr:cNvPicPr preferRelativeResize="0"/>
      </xdr:nvPicPr>
      <xdr:blipFill>
        <a:blip cstate="print" r:embed="rId139"/>
        <a:stretch>
          <a:fillRect/>
        </a:stretch>
      </xdr:blipFill>
      <xdr:spPr>
        <a:prstGeom prst="rect">
          <a:avLst/>
        </a:prstGeom>
        <a:noFill/>
      </xdr:spPr>
    </xdr:pic>
    <xdr:clientData fLocksWithSheet="0"/>
  </xdr:oneCellAnchor>
  <xdr:oneCellAnchor>
    <xdr:from>
      <xdr:col>13</xdr:col>
      <xdr:colOff>38100</xdr:colOff>
      <xdr:row>20</xdr:row>
      <xdr:rowOff>333375</xdr:rowOff>
    </xdr:from>
    <xdr:ext cx="3971925" cy="2305050"/>
    <xdr:pic>
      <xdr:nvPicPr>
        <xdr:cNvPr id="0" name="image132.jpg" title="Image"/>
        <xdr:cNvPicPr preferRelativeResize="0"/>
      </xdr:nvPicPr>
      <xdr:blipFill>
        <a:blip cstate="print" r:embed="rId140"/>
        <a:stretch>
          <a:fillRect/>
        </a:stretch>
      </xdr:blipFill>
      <xdr:spPr>
        <a:prstGeom prst="rect">
          <a:avLst/>
        </a:prstGeom>
        <a:noFill/>
      </xdr:spPr>
    </xdr:pic>
    <xdr:clientData fLocksWithSheet="0"/>
  </xdr:oneCellAnchor>
  <xdr:oneCellAnchor>
    <xdr:from>
      <xdr:col>13</xdr:col>
      <xdr:colOff>28575</xdr:colOff>
      <xdr:row>21</xdr:row>
      <xdr:rowOff>314325</xdr:rowOff>
    </xdr:from>
    <xdr:ext cx="3952875" cy="2514600"/>
    <xdr:pic>
      <xdr:nvPicPr>
        <xdr:cNvPr id="0" name="image140.jpg" title="Image"/>
        <xdr:cNvPicPr preferRelativeResize="0"/>
      </xdr:nvPicPr>
      <xdr:blipFill>
        <a:blip cstate="print" r:embed="rId141"/>
        <a:stretch>
          <a:fillRect/>
        </a:stretch>
      </xdr:blipFill>
      <xdr:spPr>
        <a:prstGeom prst="rect">
          <a:avLst/>
        </a:prstGeom>
        <a:noFill/>
      </xdr:spPr>
    </xdr:pic>
    <xdr:clientData fLocksWithSheet="0"/>
  </xdr:oneCellAnchor>
  <xdr:oneCellAnchor>
    <xdr:from>
      <xdr:col>13</xdr:col>
      <xdr:colOff>19050</xdr:colOff>
      <xdr:row>22</xdr:row>
      <xdr:rowOff>381000</xdr:rowOff>
    </xdr:from>
    <xdr:ext cx="3971925" cy="2228850"/>
    <xdr:pic>
      <xdr:nvPicPr>
        <xdr:cNvPr id="0" name="image135.jpg" title="Image"/>
        <xdr:cNvPicPr preferRelativeResize="0"/>
      </xdr:nvPicPr>
      <xdr:blipFill>
        <a:blip cstate="print" r:embed="rId142"/>
        <a:stretch>
          <a:fillRect/>
        </a:stretch>
      </xdr:blipFill>
      <xdr:spPr>
        <a:prstGeom prst="rect">
          <a:avLst/>
        </a:prstGeom>
        <a:noFill/>
      </xdr:spPr>
    </xdr:pic>
    <xdr:clientData fLocksWithSheet="0"/>
  </xdr:oneCellAnchor>
  <xdr:oneCellAnchor>
    <xdr:from>
      <xdr:col>13</xdr:col>
      <xdr:colOff>600075</xdr:colOff>
      <xdr:row>23</xdr:row>
      <xdr:rowOff>38100</xdr:rowOff>
    </xdr:from>
    <xdr:ext cx="2647950" cy="3257550"/>
    <xdr:pic>
      <xdr:nvPicPr>
        <xdr:cNvPr id="0" name="image137.jpg" title="Image"/>
        <xdr:cNvPicPr preferRelativeResize="0"/>
      </xdr:nvPicPr>
      <xdr:blipFill>
        <a:blip cstate="print" r:embed="rId143"/>
        <a:stretch>
          <a:fillRect/>
        </a:stretch>
      </xdr:blipFill>
      <xdr:spPr>
        <a:prstGeom prst="rect">
          <a:avLst/>
        </a:prstGeom>
        <a:noFill/>
      </xdr:spPr>
    </xdr:pic>
    <xdr:clientData fLocksWithSheet="0"/>
  </xdr:oneCellAnchor>
  <xdr:oneCellAnchor>
    <xdr:from>
      <xdr:col>13</xdr:col>
      <xdr:colOff>781050</xdr:colOff>
      <xdr:row>25</xdr:row>
      <xdr:rowOff>38100</xdr:rowOff>
    </xdr:from>
    <xdr:ext cx="2266950" cy="3067050"/>
    <xdr:pic>
      <xdr:nvPicPr>
        <xdr:cNvPr id="0" name="image150.jpg" title="Image"/>
        <xdr:cNvPicPr preferRelativeResize="0"/>
      </xdr:nvPicPr>
      <xdr:blipFill>
        <a:blip cstate="print" r:embed="rId144"/>
        <a:stretch>
          <a:fillRect/>
        </a:stretch>
      </xdr:blipFill>
      <xdr:spPr>
        <a:prstGeom prst="rect">
          <a:avLst/>
        </a:prstGeom>
        <a:noFill/>
      </xdr:spPr>
    </xdr:pic>
    <xdr:clientData fLocksWithSheet="0"/>
  </xdr:oneCellAnchor>
  <xdr:oneCellAnchor>
    <xdr:from>
      <xdr:col>13</xdr:col>
      <xdr:colOff>9525</xdr:colOff>
      <xdr:row>27</xdr:row>
      <xdr:rowOff>952500</xdr:rowOff>
    </xdr:from>
    <xdr:ext cx="3962400" cy="2085975"/>
    <xdr:pic>
      <xdr:nvPicPr>
        <xdr:cNvPr id="0" name="image144.jpg" title="Image"/>
        <xdr:cNvPicPr preferRelativeResize="0"/>
      </xdr:nvPicPr>
      <xdr:blipFill>
        <a:blip cstate="print" r:embed="rId145"/>
        <a:stretch>
          <a:fillRect/>
        </a:stretch>
      </xdr:blipFill>
      <xdr:spPr>
        <a:prstGeom prst="rect">
          <a:avLst/>
        </a:prstGeom>
        <a:noFill/>
      </xdr:spPr>
    </xdr:pic>
    <xdr:clientData fLocksWithSheet="0"/>
  </xdr:oneCellAnchor>
  <xdr:oneCellAnchor>
    <xdr:from>
      <xdr:col>13</xdr:col>
      <xdr:colOff>19050</xdr:colOff>
      <xdr:row>33</xdr:row>
      <xdr:rowOff>409575</xdr:rowOff>
    </xdr:from>
    <xdr:ext cx="3962400" cy="2286000"/>
    <xdr:pic>
      <xdr:nvPicPr>
        <xdr:cNvPr id="0" name="image138.jpg" title="Image"/>
        <xdr:cNvPicPr preferRelativeResize="0"/>
      </xdr:nvPicPr>
      <xdr:blipFill>
        <a:blip cstate="print" r:embed="rId146"/>
        <a:stretch>
          <a:fillRect/>
        </a:stretch>
      </xdr:blipFill>
      <xdr:spPr>
        <a:prstGeom prst="rect">
          <a:avLst/>
        </a:prstGeom>
        <a:noFill/>
      </xdr:spPr>
    </xdr:pic>
    <xdr:clientData fLocksWithSheet="0"/>
  </xdr:oneCellAnchor>
  <xdr:oneCellAnchor>
    <xdr:from>
      <xdr:col>13</xdr:col>
      <xdr:colOff>9525</xdr:colOff>
      <xdr:row>35</xdr:row>
      <xdr:rowOff>180975</xdr:rowOff>
    </xdr:from>
    <xdr:ext cx="4000500" cy="2971800"/>
    <xdr:pic>
      <xdr:nvPicPr>
        <xdr:cNvPr id="0" name="image145.jpg" title="Image"/>
        <xdr:cNvPicPr preferRelativeResize="0"/>
      </xdr:nvPicPr>
      <xdr:blipFill>
        <a:blip cstate="print" r:embed="rId147"/>
        <a:stretch>
          <a:fillRect/>
        </a:stretch>
      </xdr:blipFill>
      <xdr:spPr>
        <a:prstGeom prst="rect">
          <a:avLst/>
        </a:prstGeom>
        <a:noFill/>
      </xdr:spPr>
    </xdr:pic>
    <xdr:clientData fLocksWithSheet="0"/>
  </xdr:oneCellAnchor>
  <xdr:oneCellAnchor>
    <xdr:from>
      <xdr:col>13</xdr:col>
      <xdr:colOff>47625</xdr:colOff>
      <xdr:row>37</xdr:row>
      <xdr:rowOff>609600</xdr:rowOff>
    </xdr:from>
    <xdr:ext cx="3933825" cy="1724025"/>
    <xdr:pic>
      <xdr:nvPicPr>
        <xdr:cNvPr id="0" name="image142.jpg" title="Image"/>
        <xdr:cNvPicPr preferRelativeResize="0"/>
      </xdr:nvPicPr>
      <xdr:blipFill>
        <a:blip cstate="print" r:embed="rId148"/>
        <a:stretch>
          <a:fillRect/>
        </a:stretch>
      </xdr:blipFill>
      <xdr:spPr>
        <a:prstGeom prst="rect">
          <a:avLst/>
        </a:prstGeom>
        <a:noFill/>
      </xdr:spPr>
    </xdr:pic>
    <xdr:clientData fLocksWithSheet="0"/>
  </xdr:oneCellAnchor>
  <xdr:oneCellAnchor>
    <xdr:from>
      <xdr:col>13</xdr:col>
      <xdr:colOff>504825</xdr:colOff>
      <xdr:row>38</xdr:row>
      <xdr:rowOff>28575</xdr:rowOff>
    </xdr:from>
    <xdr:ext cx="2876550" cy="3267075"/>
    <xdr:pic>
      <xdr:nvPicPr>
        <xdr:cNvPr id="0" name="image148.jpg" title="Image"/>
        <xdr:cNvPicPr preferRelativeResize="0"/>
      </xdr:nvPicPr>
      <xdr:blipFill>
        <a:blip cstate="print" r:embed="rId149"/>
        <a:stretch>
          <a:fillRect/>
        </a:stretch>
      </xdr:blipFill>
      <xdr:spPr>
        <a:prstGeom prst="rect">
          <a:avLst/>
        </a:prstGeom>
        <a:noFill/>
      </xdr:spPr>
    </xdr:pic>
    <xdr:clientData fLocksWithSheet="0"/>
  </xdr:oneCellAnchor>
  <xdr:oneCellAnchor>
    <xdr:from>
      <xdr:col>13</xdr:col>
      <xdr:colOff>47625</xdr:colOff>
      <xdr:row>39</xdr:row>
      <xdr:rowOff>419100</xdr:rowOff>
    </xdr:from>
    <xdr:ext cx="3933825" cy="1962150"/>
    <xdr:pic>
      <xdr:nvPicPr>
        <xdr:cNvPr id="0" name="image146.jpg" title="Image"/>
        <xdr:cNvPicPr preferRelativeResize="0"/>
      </xdr:nvPicPr>
      <xdr:blipFill>
        <a:blip cstate="print" r:embed="rId150"/>
        <a:stretch>
          <a:fillRect/>
        </a:stretch>
      </xdr:blipFill>
      <xdr:spPr>
        <a:prstGeom prst="rect">
          <a:avLst/>
        </a:prstGeom>
        <a:noFill/>
      </xdr:spPr>
    </xdr:pic>
    <xdr:clientData fLocksWithSheet="0"/>
  </xdr:oneCellAnchor>
  <xdr:oneCellAnchor>
    <xdr:from>
      <xdr:col>13</xdr:col>
      <xdr:colOff>285750</xdr:colOff>
      <xdr:row>41</xdr:row>
      <xdr:rowOff>38100</xdr:rowOff>
    </xdr:from>
    <xdr:ext cx="3409950" cy="3581400"/>
    <xdr:pic>
      <xdr:nvPicPr>
        <xdr:cNvPr id="0" name="image147.jpg" title="Image"/>
        <xdr:cNvPicPr preferRelativeResize="0"/>
      </xdr:nvPicPr>
      <xdr:blipFill>
        <a:blip cstate="print" r:embed="rId151"/>
        <a:stretch>
          <a:fillRect/>
        </a:stretch>
      </xdr:blipFill>
      <xdr:spPr>
        <a:prstGeom prst="rect">
          <a:avLst/>
        </a:prstGeom>
        <a:noFill/>
      </xdr:spPr>
    </xdr:pic>
    <xdr:clientData fLocksWithSheet="0"/>
  </xdr:oneCellAnchor>
  <xdr:oneCellAnchor>
    <xdr:from>
      <xdr:col>13</xdr:col>
      <xdr:colOff>533400</xdr:colOff>
      <xdr:row>42</xdr:row>
      <xdr:rowOff>66675</xdr:rowOff>
    </xdr:from>
    <xdr:ext cx="2847975" cy="2790825"/>
    <xdr:pic>
      <xdr:nvPicPr>
        <xdr:cNvPr id="0" name="image153.jpg" title="Image"/>
        <xdr:cNvPicPr preferRelativeResize="0"/>
      </xdr:nvPicPr>
      <xdr:blipFill>
        <a:blip cstate="print" r:embed="rId152"/>
        <a:stretch>
          <a:fillRect/>
        </a:stretch>
      </xdr:blipFill>
      <xdr:spPr>
        <a:prstGeom prst="rect">
          <a:avLst/>
        </a:prstGeom>
        <a:noFill/>
      </xdr:spPr>
    </xdr:pic>
    <xdr:clientData fLocksWithSheet="0"/>
  </xdr:oneCellAnchor>
  <xdr:oneCellAnchor>
    <xdr:from>
      <xdr:col>13</xdr:col>
      <xdr:colOff>28575</xdr:colOff>
      <xdr:row>48</xdr:row>
      <xdr:rowOff>809625</xdr:rowOff>
    </xdr:from>
    <xdr:ext cx="3914775" cy="1362075"/>
    <xdr:pic>
      <xdr:nvPicPr>
        <xdr:cNvPr id="0" name="image149.jpg" title="Image"/>
        <xdr:cNvPicPr preferRelativeResize="0"/>
      </xdr:nvPicPr>
      <xdr:blipFill>
        <a:blip cstate="print" r:embed="rId153"/>
        <a:stretch>
          <a:fillRect/>
        </a:stretch>
      </xdr:blipFill>
      <xdr:spPr>
        <a:prstGeom prst="rect">
          <a:avLst/>
        </a:prstGeom>
        <a:noFill/>
      </xdr:spPr>
    </xdr:pic>
    <xdr:clientData fLocksWithSheet="0"/>
  </xdr:oneCellAnchor>
  <xdr:oneCellAnchor>
    <xdr:from>
      <xdr:col>13</xdr:col>
      <xdr:colOff>19050</xdr:colOff>
      <xdr:row>49</xdr:row>
      <xdr:rowOff>447675</xdr:rowOff>
    </xdr:from>
    <xdr:ext cx="3971925" cy="2400300"/>
    <xdr:pic>
      <xdr:nvPicPr>
        <xdr:cNvPr id="0" name="image152.jpg" title="Image"/>
        <xdr:cNvPicPr preferRelativeResize="0"/>
      </xdr:nvPicPr>
      <xdr:blipFill>
        <a:blip cstate="print" r:embed="rId154"/>
        <a:stretch>
          <a:fillRect/>
        </a:stretch>
      </xdr:blipFill>
      <xdr:spPr>
        <a:prstGeom prst="rect">
          <a:avLst/>
        </a:prstGeom>
        <a:noFill/>
      </xdr:spPr>
    </xdr:pic>
    <xdr:clientData fLocksWithSheet="0"/>
  </xdr:oneCellAnchor>
  <xdr:oneCellAnchor>
    <xdr:from>
      <xdr:col>13</xdr:col>
      <xdr:colOff>428625</xdr:colOff>
      <xdr:row>50</xdr:row>
      <xdr:rowOff>285750</xdr:rowOff>
    </xdr:from>
    <xdr:ext cx="3057525" cy="3524250"/>
    <xdr:pic>
      <xdr:nvPicPr>
        <xdr:cNvPr id="0" name="image154.jpg" title="Image"/>
        <xdr:cNvPicPr preferRelativeResize="0"/>
      </xdr:nvPicPr>
      <xdr:blipFill>
        <a:blip cstate="print" r:embed="rId155"/>
        <a:stretch>
          <a:fillRect/>
        </a:stretch>
      </xdr:blipFill>
      <xdr:spPr>
        <a:prstGeom prst="rect">
          <a:avLst/>
        </a:prstGeom>
        <a:noFill/>
      </xdr:spPr>
    </xdr:pic>
    <xdr:clientData fLocksWithSheet="0"/>
  </xdr:oneCellAnchor>
  <xdr:oneCellAnchor>
    <xdr:from>
      <xdr:col>18</xdr:col>
      <xdr:colOff>638175</xdr:colOff>
      <xdr:row>3</xdr:row>
      <xdr:rowOff>200025</xdr:rowOff>
    </xdr:from>
    <xdr:ext cx="3409950" cy="3409950"/>
    <xdr:pic>
      <xdr:nvPicPr>
        <xdr:cNvPr id="0" name="image151.jpg" title="Image"/>
        <xdr:cNvPicPr preferRelativeResize="0"/>
      </xdr:nvPicPr>
      <xdr:blipFill>
        <a:blip cstate="print" r:embed="rId156"/>
        <a:stretch>
          <a:fillRect/>
        </a:stretch>
      </xdr:blipFill>
      <xdr:spPr>
        <a:prstGeom prst="rect">
          <a:avLst/>
        </a:prstGeom>
        <a:noFill/>
      </xdr:spPr>
    </xdr:pic>
    <xdr:clientData fLocksWithSheet="0"/>
  </xdr:oneCellAnchor>
  <xdr:oneCellAnchor>
    <xdr:from>
      <xdr:col>18</xdr:col>
      <xdr:colOff>1123950</xdr:colOff>
      <xdr:row>4</xdr:row>
      <xdr:rowOff>95250</xdr:rowOff>
    </xdr:from>
    <xdr:ext cx="2390775" cy="2390775"/>
    <xdr:pic>
      <xdr:nvPicPr>
        <xdr:cNvPr id="0" name="image156.jpg" title="Image"/>
        <xdr:cNvPicPr preferRelativeResize="0"/>
      </xdr:nvPicPr>
      <xdr:blipFill>
        <a:blip cstate="print" r:embed="rId157"/>
        <a:stretch>
          <a:fillRect/>
        </a:stretch>
      </xdr:blipFill>
      <xdr:spPr>
        <a:prstGeom prst="rect">
          <a:avLst/>
        </a:prstGeom>
        <a:noFill/>
      </xdr:spPr>
    </xdr:pic>
    <xdr:clientData fLocksWithSheet="0"/>
  </xdr:oneCellAnchor>
  <xdr:oneCellAnchor>
    <xdr:from>
      <xdr:col>18</xdr:col>
      <xdr:colOff>57150</xdr:colOff>
      <xdr:row>5</xdr:row>
      <xdr:rowOff>238125</xdr:rowOff>
    </xdr:from>
    <xdr:ext cx="4638675" cy="2314575"/>
    <xdr:pic>
      <xdr:nvPicPr>
        <xdr:cNvPr id="0" name="image165.jpg" title="Image"/>
        <xdr:cNvPicPr preferRelativeResize="0"/>
      </xdr:nvPicPr>
      <xdr:blipFill>
        <a:blip cstate="print" r:embed="rId158"/>
        <a:stretch>
          <a:fillRect/>
        </a:stretch>
      </xdr:blipFill>
      <xdr:spPr>
        <a:prstGeom prst="rect">
          <a:avLst/>
        </a:prstGeom>
        <a:noFill/>
      </xdr:spPr>
    </xdr:pic>
    <xdr:clientData fLocksWithSheet="0"/>
  </xdr:oneCellAnchor>
  <xdr:oneCellAnchor>
    <xdr:from>
      <xdr:col>18</xdr:col>
      <xdr:colOff>28575</xdr:colOff>
      <xdr:row>6</xdr:row>
      <xdr:rowOff>428625</xdr:rowOff>
    </xdr:from>
    <xdr:ext cx="4714875" cy="2362200"/>
    <xdr:pic>
      <xdr:nvPicPr>
        <xdr:cNvPr id="0" name="image155.jpg" title="Image"/>
        <xdr:cNvPicPr preferRelativeResize="0"/>
      </xdr:nvPicPr>
      <xdr:blipFill>
        <a:blip cstate="print" r:embed="rId159"/>
        <a:stretch>
          <a:fillRect/>
        </a:stretch>
      </xdr:blipFill>
      <xdr:spPr>
        <a:prstGeom prst="rect">
          <a:avLst/>
        </a:prstGeom>
        <a:noFill/>
      </xdr:spPr>
    </xdr:pic>
    <xdr:clientData fLocksWithSheet="0"/>
  </xdr:oneCellAnchor>
  <xdr:oneCellAnchor>
    <xdr:from>
      <xdr:col>18</xdr:col>
      <xdr:colOff>47625</xdr:colOff>
      <xdr:row>7</xdr:row>
      <xdr:rowOff>295275</xdr:rowOff>
    </xdr:from>
    <xdr:ext cx="4695825" cy="2352675"/>
    <xdr:pic>
      <xdr:nvPicPr>
        <xdr:cNvPr id="0" name="image171.jpg" title="Image"/>
        <xdr:cNvPicPr preferRelativeResize="0"/>
      </xdr:nvPicPr>
      <xdr:blipFill>
        <a:blip cstate="print" r:embed="rId160"/>
        <a:stretch>
          <a:fillRect/>
        </a:stretch>
      </xdr:blipFill>
      <xdr:spPr>
        <a:prstGeom prst="rect">
          <a:avLst/>
        </a:prstGeom>
        <a:noFill/>
      </xdr:spPr>
    </xdr:pic>
    <xdr:clientData fLocksWithSheet="0"/>
  </xdr:oneCellAnchor>
  <xdr:oneCellAnchor>
    <xdr:from>
      <xdr:col>18</xdr:col>
      <xdr:colOff>485775</xdr:colOff>
      <xdr:row>8</xdr:row>
      <xdr:rowOff>38100</xdr:rowOff>
    </xdr:from>
    <xdr:ext cx="3695700" cy="3695700"/>
    <xdr:pic>
      <xdr:nvPicPr>
        <xdr:cNvPr id="0" name="image158.jpg" title="Image"/>
        <xdr:cNvPicPr preferRelativeResize="0"/>
      </xdr:nvPicPr>
      <xdr:blipFill>
        <a:blip cstate="print" r:embed="rId161"/>
        <a:stretch>
          <a:fillRect/>
        </a:stretch>
      </xdr:blipFill>
      <xdr:spPr>
        <a:prstGeom prst="rect">
          <a:avLst/>
        </a:prstGeom>
        <a:noFill/>
      </xdr:spPr>
    </xdr:pic>
    <xdr:clientData fLocksWithSheet="0"/>
  </xdr:oneCellAnchor>
  <xdr:oneCellAnchor>
    <xdr:from>
      <xdr:col>18</xdr:col>
      <xdr:colOff>1000125</xdr:colOff>
      <xdr:row>9</xdr:row>
      <xdr:rowOff>28575</xdr:rowOff>
    </xdr:from>
    <xdr:ext cx="2581275" cy="2581275"/>
    <xdr:pic>
      <xdr:nvPicPr>
        <xdr:cNvPr id="0" name="image160.jpg" title="Image"/>
        <xdr:cNvPicPr preferRelativeResize="0"/>
      </xdr:nvPicPr>
      <xdr:blipFill>
        <a:blip cstate="print" r:embed="rId162"/>
        <a:stretch>
          <a:fillRect/>
        </a:stretch>
      </xdr:blipFill>
      <xdr:spPr>
        <a:prstGeom prst="rect">
          <a:avLst/>
        </a:prstGeom>
        <a:noFill/>
      </xdr:spPr>
    </xdr:pic>
    <xdr:clientData fLocksWithSheet="0"/>
  </xdr:oneCellAnchor>
  <xdr:oneCellAnchor>
    <xdr:from>
      <xdr:col>18</xdr:col>
      <xdr:colOff>57150</xdr:colOff>
      <xdr:row>10</xdr:row>
      <xdr:rowOff>66675</xdr:rowOff>
    </xdr:from>
    <xdr:ext cx="4657725" cy="2324100"/>
    <xdr:pic>
      <xdr:nvPicPr>
        <xdr:cNvPr id="0" name="image159.jpg" title="Image"/>
        <xdr:cNvPicPr preferRelativeResize="0"/>
      </xdr:nvPicPr>
      <xdr:blipFill>
        <a:blip cstate="print" r:embed="rId163"/>
        <a:stretch>
          <a:fillRect/>
        </a:stretch>
      </xdr:blipFill>
      <xdr:spPr>
        <a:prstGeom prst="rect">
          <a:avLst/>
        </a:prstGeom>
        <a:noFill/>
      </xdr:spPr>
    </xdr:pic>
    <xdr:clientData fLocksWithSheet="0"/>
  </xdr:oneCellAnchor>
  <xdr:oneCellAnchor>
    <xdr:from>
      <xdr:col>18</xdr:col>
      <xdr:colOff>9525</xdr:colOff>
      <xdr:row>11</xdr:row>
      <xdr:rowOff>47625</xdr:rowOff>
    </xdr:from>
    <xdr:ext cx="4686300" cy="2343150"/>
    <xdr:pic>
      <xdr:nvPicPr>
        <xdr:cNvPr id="0" name="image164.jpg" title="Image"/>
        <xdr:cNvPicPr preferRelativeResize="0"/>
      </xdr:nvPicPr>
      <xdr:blipFill>
        <a:blip cstate="print" r:embed="rId164"/>
        <a:stretch>
          <a:fillRect/>
        </a:stretch>
      </xdr:blipFill>
      <xdr:spPr>
        <a:prstGeom prst="rect">
          <a:avLst/>
        </a:prstGeom>
        <a:noFill/>
      </xdr:spPr>
    </xdr:pic>
    <xdr:clientData fLocksWithSheet="0"/>
  </xdr:oneCellAnchor>
  <xdr:oneCellAnchor>
    <xdr:from>
      <xdr:col>18</xdr:col>
      <xdr:colOff>962025</xdr:colOff>
      <xdr:row>12</xdr:row>
      <xdr:rowOff>28575</xdr:rowOff>
    </xdr:from>
    <xdr:ext cx="2809875" cy="2809875"/>
    <xdr:pic>
      <xdr:nvPicPr>
        <xdr:cNvPr id="0" name="image157.jpg" title="Image"/>
        <xdr:cNvPicPr preferRelativeResize="0"/>
      </xdr:nvPicPr>
      <xdr:blipFill>
        <a:blip cstate="print" r:embed="rId165"/>
        <a:stretch>
          <a:fillRect/>
        </a:stretch>
      </xdr:blipFill>
      <xdr:spPr>
        <a:prstGeom prst="rect">
          <a:avLst/>
        </a:prstGeom>
        <a:noFill/>
      </xdr:spPr>
    </xdr:pic>
    <xdr:clientData fLocksWithSheet="0"/>
  </xdr:oneCellAnchor>
  <xdr:oneCellAnchor>
    <xdr:from>
      <xdr:col>18</xdr:col>
      <xdr:colOff>38100</xdr:colOff>
      <xdr:row>13</xdr:row>
      <xdr:rowOff>57150</xdr:rowOff>
    </xdr:from>
    <xdr:ext cx="4667250" cy="2333625"/>
    <xdr:pic>
      <xdr:nvPicPr>
        <xdr:cNvPr id="0" name="image161.jpg" title="Image"/>
        <xdr:cNvPicPr preferRelativeResize="0"/>
      </xdr:nvPicPr>
      <xdr:blipFill>
        <a:blip cstate="print" r:embed="rId166"/>
        <a:stretch>
          <a:fillRect/>
        </a:stretch>
      </xdr:blipFill>
      <xdr:spPr>
        <a:prstGeom prst="rect">
          <a:avLst/>
        </a:prstGeom>
        <a:noFill/>
      </xdr:spPr>
    </xdr:pic>
    <xdr:clientData fLocksWithSheet="0"/>
  </xdr:oneCellAnchor>
  <xdr:oneCellAnchor>
    <xdr:from>
      <xdr:col>18</xdr:col>
      <xdr:colOff>28575</xdr:colOff>
      <xdr:row>14</xdr:row>
      <xdr:rowOff>161925</xdr:rowOff>
    </xdr:from>
    <xdr:ext cx="4752975" cy="2371725"/>
    <xdr:pic>
      <xdr:nvPicPr>
        <xdr:cNvPr id="0" name="image166.jpg" title="Image"/>
        <xdr:cNvPicPr preferRelativeResize="0"/>
      </xdr:nvPicPr>
      <xdr:blipFill>
        <a:blip cstate="print" r:embed="rId167"/>
        <a:stretch>
          <a:fillRect/>
        </a:stretch>
      </xdr:blipFill>
      <xdr:spPr>
        <a:prstGeom prst="rect">
          <a:avLst/>
        </a:prstGeom>
        <a:noFill/>
      </xdr:spPr>
    </xdr:pic>
    <xdr:clientData fLocksWithSheet="0"/>
  </xdr:oneCellAnchor>
  <xdr:oneCellAnchor>
    <xdr:from>
      <xdr:col>18</xdr:col>
      <xdr:colOff>704850</xdr:colOff>
      <xdr:row>15</xdr:row>
      <xdr:rowOff>19050</xdr:rowOff>
    </xdr:from>
    <xdr:ext cx="3276600" cy="3276600"/>
    <xdr:pic>
      <xdr:nvPicPr>
        <xdr:cNvPr id="0" name="image168.jpg" title="Image"/>
        <xdr:cNvPicPr preferRelativeResize="0"/>
      </xdr:nvPicPr>
      <xdr:blipFill>
        <a:blip cstate="print" r:embed="rId168"/>
        <a:stretch>
          <a:fillRect/>
        </a:stretch>
      </xdr:blipFill>
      <xdr:spPr>
        <a:prstGeom prst="rect">
          <a:avLst/>
        </a:prstGeom>
        <a:noFill/>
      </xdr:spPr>
    </xdr:pic>
    <xdr:clientData fLocksWithSheet="0"/>
  </xdr:oneCellAnchor>
  <xdr:oneCellAnchor>
    <xdr:from>
      <xdr:col>18</xdr:col>
      <xdr:colOff>47625</xdr:colOff>
      <xdr:row>16</xdr:row>
      <xdr:rowOff>333375</xdr:rowOff>
    </xdr:from>
    <xdr:ext cx="4695825" cy="2343150"/>
    <xdr:pic>
      <xdr:nvPicPr>
        <xdr:cNvPr id="0" name="image163.jpg" title="Image"/>
        <xdr:cNvPicPr preferRelativeResize="0"/>
      </xdr:nvPicPr>
      <xdr:blipFill>
        <a:blip cstate="print" r:embed="rId169"/>
        <a:stretch>
          <a:fillRect/>
        </a:stretch>
      </xdr:blipFill>
      <xdr:spPr>
        <a:prstGeom prst="rect">
          <a:avLst/>
        </a:prstGeom>
        <a:noFill/>
      </xdr:spPr>
    </xdr:pic>
    <xdr:clientData fLocksWithSheet="0"/>
  </xdr:oneCellAnchor>
  <xdr:oneCellAnchor>
    <xdr:from>
      <xdr:col>18</xdr:col>
      <xdr:colOff>9525</xdr:colOff>
      <xdr:row>17</xdr:row>
      <xdr:rowOff>800100</xdr:rowOff>
    </xdr:from>
    <xdr:ext cx="4733925" cy="1571625"/>
    <xdr:pic>
      <xdr:nvPicPr>
        <xdr:cNvPr id="0" name="image169.jpg" title="Image"/>
        <xdr:cNvPicPr preferRelativeResize="0"/>
      </xdr:nvPicPr>
      <xdr:blipFill>
        <a:blip cstate="print" r:embed="rId170"/>
        <a:stretch>
          <a:fillRect/>
        </a:stretch>
      </xdr:blipFill>
      <xdr:spPr>
        <a:prstGeom prst="rect">
          <a:avLst/>
        </a:prstGeom>
        <a:noFill/>
      </xdr:spPr>
    </xdr:pic>
    <xdr:clientData fLocksWithSheet="0"/>
  </xdr:oneCellAnchor>
  <xdr:oneCellAnchor>
    <xdr:from>
      <xdr:col>18</xdr:col>
      <xdr:colOff>28575</xdr:colOff>
      <xdr:row>18</xdr:row>
      <xdr:rowOff>381000</xdr:rowOff>
    </xdr:from>
    <xdr:ext cx="4743450" cy="2371725"/>
    <xdr:pic>
      <xdr:nvPicPr>
        <xdr:cNvPr id="0" name="image167.jpg" title="Image"/>
        <xdr:cNvPicPr preferRelativeResize="0"/>
      </xdr:nvPicPr>
      <xdr:blipFill>
        <a:blip cstate="print" r:embed="rId171"/>
        <a:stretch>
          <a:fillRect/>
        </a:stretch>
      </xdr:blipFill>
      <xdr:spPr>
        <a:prstGeom prst="rect">
          <a:avLst/>
        </a:prstGeom>
        <a:noFill/>
      </xdr:spPr>
    </xdr:pic>
    <xdr:clientData fLocksWithSheet="0"/>
  </xdr:oneCellAnchor>
  <xdr:oneCellAnchor>
    <xdr:from>
      <xdr:col>18</xdr:col>
      <xdr:colOff>19050</xdr:colOff>
      <xdr:row>19</xdr:row>
      <xdr:rowOff>876300</xdr:rowOff>
    </xdr:from>
    <xdr:ext cx="4743450" cy="1895475"/>
    <xdr:pic>
      <xdr:nvPicPr>
        <xdr:cNvPr id="0" name="image174.jpg" title="Image"/>
        <xdr:cNvPicPr preferRelativeResize="0"/>
      </xdr:nvPicPr>
      <xdr:blipFill>
        <a:blip cstate="print" r:embed="rId172"/>
        <a:stretch>
          <a:fillRect/>
        </a:stretch>
      </xdr:blipFill>
      <xdr:spPr>
        <a:prstGeom prst="rect">
          <a:avLst/>
        </a:prstGeom>
        <a:noFill/>
      </xdr:spPr>
    </xdr:pic>
    <xdr:clientData fLocksWithSheet="0"/>
  </xdr:oneCellAnchor>
  <xdr:oneCellAnchor>
    <xdr:from>
      <xdr:col>18</xdr:col>
      <xdr:colOff>19050</xdr:colOff>
      <xdr:row>20</xdr:row>
      <xdr:rowOff>314325</xdr:rowOff>
    </xdr:from>
    <xdr:ext cx="4714875" cy="2352675"/>
    <xdr:pic>
      <xdr:nvPicPr>
        <xdr:cNvPr id="0" name="image170.jpg" title="Image"/>
        <xdr:cNvPicPr preferRelativeResize="0"/>
      </xdr:nvPicPr>
      <xdr:blipFill>
        <a:blip cstate="print" r:embed="rId173"/>
        <a:stretch>
          <a:fillRect/>
        </a:stretch>
      </xdr:blipFill>
      <xdr:spPr>
        <a:prstGeom prst="rect">
          <a:avLst/>
        </a:prstGeom>
        <a:noFill/>
      </xdr:spPr>
    </xdr:pic>
    <xdr:clientData fLocksWithSheet="0"/>
  </xdr:oneCellAnchor>
  <xdr:oneCellAnchor>
    <xdr:from>
      <xdr:col>18</xdr:col>
      <xdr:colOff>47625</xdr:colOff>
      <xdr:row>21</xdr:row>
      <xdr:rowOff>419100</xdr:rowOff>
    </xdr:from>
    <xdr:ext cx="4714875" cy="2352675"/>
    <xdr:pic>
      <xdr:nvPicPr>
        <xdr:cNvPr id="0" name="image172.jpg" title="Image"/>
        <xdr:cNvPicPr preferRelativeResize="0"/>
      </xdr:nvPicPr>
      <xdr:blipFill>
        <a:blip cstate="print" r:embed="rId174"/>
        <a:stretch>
          <a:fillRect/>
        </a:stretch>
      </xdr:blipFill>
      <xdr:spPr>
        <a:prstGeom prst="rect">
          <a:avLst/>
        </a:prstGeom>
        <a:noFill/>
      </xdr:spPr>
    </xdr:pic>
    <xdr:clientData fLocksWithSheet="0"/>
  </xdr:oneCellAnchor>
  <xdr:oneCellAnchor>
    <xdr:from>
      <xdr:col>18</xdr:col>
      <xdr:colOff>9525</xdr:colOff>
      <xdr:row>22</xdr:row>
      <xdr:rowOff>409575</xdr:rowOff>
    </xdr:from>
    <xdr:ext cx="4772025" cy="2381250"/>
    <xdr:pic>
      <xdr:nvPicPr>
        <xdr:cNvPr id="0" name="image173.jpg" title="Image"/>
        <xdr:cNvPicPr preferRelativeResize="0"/>
      </xdr:nvPicPr>
      <xdr:blipFill>
        <a:blip cstate="print" r:embed="rId175"/>
        <a:stretch>
          <a:fillRect/>
        </a:stretch>
      </xdr:blipFill>
      <xdr:spPr>
        <a:prstGeom prst="rect">
          <a:avLst/>
        </a:prstGeom>
        <a:noFill/>
      </xdr:spPr>
    </xdr:pic>
    <xdr:clientData fLocksWithSheet="0"/>
  </xdr:oneCellAnchor>
  <xdr:oneCellAnchor>
    <xdr:from>
      <xdr:col>18</xdr:col>
      <xdr:colOff>809625</xdr:colOff>
      <xdr:row>23</xdr:row>
      <xdr:rowOff>19050</xdr:rowOff>
    </xdr:from>
    <xdr:ext cx="3276600" cy="3276600"/>
    <xdr:pic>
      <xdr:nvPicPr>
        <xdr:cNvPr id="0" name="image178.jpg" title="Image"/>
        <xdr:cNvPicPr preferRelativeResize="0"/>
      </xdr:nvPicPr>
      <xdr:blipFill>
        <a:blip cstate="print" r:embed="rId176"/>
        <a:stretch>
          <a:fillRect/>
        </a:stretch>
      </xdr:blipFill>
      <xdr:spPr>
        <a:prstGeom prst="rect">
          <a:avLst/>
        </a:prstGeom>
        <a:noFill/>
      </xdr:spPr>
    </xdr:pic>
    <xdr:clientData fLocksWithSheet="0"/>
  </xdr:oneCellAnchor>
  <xdr:oneCellAnchor>
    <xdr:from>
      <xdr:col>18</xdr:col>
      <xdr:colOff>676275</xdr:colOff>
      <xdr:row>24</xdr:row>
      <xdr:rowOff>38100</xdr:rowOff>
    </xdr:from>
    <xdr:ext cx="3362325" cy="3362325"/>
    <xdr:pic>
      <xdr:nvPicPr>
        <xdr:cNvPr id="0" name="image186.jpg" title="Image"/>
        <xdr:cNvPicPr preferRelativeResize="0"/>
      </xdr:nvPicPr>
      <xdr:blipFill>
        <a:blip cstate="print" r:embed="rId177"/>
        <a:stretch>
          <a:fillRect/>
        </a:stretch>
      </xdr:blipFill>
      <xdr:spPr>
        <a:prstGeom prst="rect">
          <a:avLst/>
        </a:prstGeom>
        <a:noFill/>
      </xdr:spPr>
    </xdr:pic>
    <xdr:clientData fLocksWithSheet="0"/>
  </xdr:oneCellAnchor>
  <xdr:oneCellAnchor>
    <xdr:from>
      <xdr:col>18</xdr:col>
      <xdr:colOff>809625</xdr:colOff>
      <xdr:row>25</xdr:row>
      <xdr:rowOff>9525</xdr:rowOff>
    </xdr:from>
    <xdr:ext cx="3105150" cy="3105150"/>
    <xdr:pic>
      <xdr:nvPicPr>
        <xdr:cNvPr id="0" name="image176.jpg" title="Image"/>
        <xdr:cNvPicPr preferRelativeResize="0"/>
      </xdr:nvPicPr>
      <xdr:blipFill>
        <a:blip cstate="print" r:embed="rId178"/>
        <a:stretch>
          <a:fillRect/>
        </a:stretch>
      </xdr:blipFill>
      <xdr:spPr>
        <a:prstGeom prst="rect">
          <a:avLst/>
        </a:prstGeom>
        <a:noFill/>
      </xdr:spPr>
    </xdr:pic>
    <xdr:clientData fLocksWithSheet="0"/>
  </xdr:oneCellAnchor>
  <xdr:oneCellAnchor>
    <xdr:from>
      <xdr:col>18</xdr:col>
      <xdr:colOff>9525</xdr:colOff>
      <xdr:row>26</xdr:row>
      <xdr:rowOff>342900</xdr:rowOff>
    </xdr:from>
    <xdr:ext cx="4772025" cy="2381250"/>
    <xdr:pic>
      <xdr:nvPicPr>
        <xdr:cNvPr id="0" name="image177.jpg" title="Image"/>
        <xdr:cNvPicPr preferRelativeResize="0"/>
      </xdr:nvPicPr>
      <xdr:blipFill>
        <a:blip cstate="print" r:embed="rId179"/>
        <a:stretch>
          <a:fillRect/>
        </a:stretch>
      </xdr:blipFill>
      <xdr:spPr>
        <a:prstGeom prst="rect">
          <a:avLst/>
        </a:prstGeom>
        <a:noFill/>
      </xdr:spPr>
    </xdr:pic>
    <xdr:clientData fLocksWithSheet="0"/>
  </xdr:oneCellAnchor>
  <xdr:oneCellAnchor>
    <xdr:from>
      <xdr:col>18</xdr:col>
      <xdr:colOff>19050</xdr:colOff>
      <xdr:row>27</xdr:row>
      <xdr:rowOff>647700</xdr:rowOff>
    </xdr:from>
    <xdr:ext cx="4733925" cy="2362200"/>
    <xdr:pic>
      <xdr:nvPicPr>
        <xdr:cNvPr id="0" name="image184.jpg" title="Image"/>
        <xdr:cNvPicPr preferRelativeResize="0"/>
      </xdr:nvPicPr>
      <xdr:blipFill>
        <a:blip cstate="print" r:embed="rId180"/>
        <a:stretch>
          <a:fillRect/>
        </a:stretch>
      </xdr:blipFill>
      <xdr:spPr>
        <a:prstGeom prst="rect">
          <a:avLst/>
        </a:prstGeom>
        <a:noFill/>
      </xdr:spPr>
    </xdr:pic>
    <xdr:clientData fLocksWithSheet="0"/>
  </xdr:oneCellAnchor>
  <xdr:oneCellAnchor>
    <xdr:from>
      <xdr:col>18</xdr:col>
      <xdr:colOff>9525</xdr:colOff>
      <xdr:row>28</xdr:row>
      <xdr:rowOff>228600</xdr:rowOff>
    </xdr:from>
    <xdr:ext cx="4762500" cy="2371725"/>
    <xdr:pic>
      <xdr:nvPicPr>
        <xdr:cNvPr id="0" name="image183.jpg" title="Image"/>
        <xdr:cNvPicPr preferRelativeResize="0"/>
      </xdr:nvPicPr>
      <xdr:blipFill>
        <a:blip cstate="print" r:embed="rId181"/>
        <a:stretch>
          <a:fillRect/>
        </a:stretch>
      </xdr:blipFill>
      <xdr:spPr>
        <a:prstGeom prst="rect">
          <a:avLst/>
        </a:prstGeom>
        <a:noFill/>
      </xdr:spPr>
    </xdr:pic>
    <xdr:clientData fLocksWithSheet="0"/>
  </xdr:oneCellAnchor>
  <xdr:oneCellAnchor>
    <xdr:from>
      <xdr:col>18</xdr:col>
      <xdr:colOff>28575</xdr:colOff>
      <xdr:row>29</xdr:row>
      <xdr:rowOff>581025</xdr:rowOff>
    </xdr:from>
    <xdr:ext cx="4743450" cy="1571625"/>
    <xdr:pic>
      <xdr:nvPicPr>
        <xdr:cNvPr id="0" name="image185.jpg" title="Image"/>
        <xdr:cNvPicPr preferRelativeResize="0"/>
      </xdr:nvPicPr>
      <xdr:blipFill>
        <a:blip cstate="print" r:embed="rId182"/>
        <a:stretch>
          <a:fillRect/>
        </a:stretch>
      </xdr:blipFill>
      <xdr:spPr>
        <a:prstGeom prst="rect">
          <a:avLst/>
        </a:prstGeom>
        <a:noFill/>
      </xdr:spPr>
    </xdr:pic>
    <xdr:clientData fLocksWithSheet="0"/>
  </xdr:oneCellAnchor>
  <xdr:oneCellAnchor>
    <xdr:from>
      <xdr:col>18</xdr:col>
      <xdr:colOff>1066800</xdr:colOff>
      <xdr:row>30</xdr:row>
      <xdr:rowOff>28575</xdr:rowOff>
    </xdr:from>
    <xdr:ext cx="2476500" cy="2476500"/>
    <xdr:pic>
      <xdr:nvPicPr>
        <xdr:cNvPr id="0" name="image175.jpg" title="Image"/>
        <xdr:cNvPicPr preferRelativeResize="0"/>
      </xdr:nvPicPr>
      <xdr:blipFill>
        <a:blip cstate="print" r:embed="rId183"/>
        <a:stretch>
          <a:fillRect/>
        </a:stretch>
      </xdr:blipFill>
      <xdr:spPr>
        <a:prstGeom prst="rect">
          <a:avLst/>
        </a:prstGeom>
        <a:noFill/>
      </xdr:spPr>
    </xdr:pic>
    <xdr:clientData fLocksWithSheet="0"/>
  </xdr:oneCellAnchor>
  <xdr:oneCellAnchor>
    <xdr:from>
      <xdr:col>17</xdr:col>
      <xdr:colOff>962025</xdr:colOff>
      <xdr:row>30</xdr:row>
      <xdr:rowOff>2562225</xdr:rowOff>
    </xdr:from>
    <xdr:ext cx="4752975" cy="2371725"/>
    <xdr:pic>
      <xdr:nvPicPr>
        <xdr:cNvPr id="0" name="image193.jpg" title="Image"/>
        <xdr:cNvPicPr preferRelativeResize="0"/>
      </xdr:nvPicPr>
      <xdr:blipFill>
        <a:blip cstate="print" r:embed="rId184"/>
        <a:stretch>
          <a:fillRect/>
        </a:stretch>
      </xdr:blipFill>
      <xdr:spPr>
        <a:prstGeom prst="rect">
          <a:avLst/>
        </a:prstGeom>
        <a:noFill/>
      </xdr:spPr>
    </xdr:pic>
    <xdr:clientData fLocksWithSheet="0"/>
  </xdr:oneCellAnchor>
  <xdr:oneCellAnchor>
    <xdr:from>
      <xdr:col>18</xdr:col>
      <xdr:colOff>1000125</xdr:colOff>
      <xdr:row>32</xdr:row>
      <xdr:rowOff>9525</xdr:rowOff>
    </xdr:from>
    <xdr:ext cx="2657475" cy="2657475"/>
    <xdr:pic>
      <xdr:nvPicPr>
        <xdr:cNvPr id="0" name="image179.jpg" title="Image"/>
        <xdr:cNvPicPr preferRelativeResize="0"/>
      </xdr:nvPicPr>
      <xdr:blipFill>
        <a:blip cstate="print" r:embed="rId185"/>
        <a:stretch>
          <a:fillRect/>
        </a:stretch>
      </xdr:blipFill>
      <xdr:spPr>
        <a:prstGeom prst="rect">
          <a:avLst/>
        </a:prstGeom>
        <a:noFill/>
      </xdr:spPr>
    </xdr:pic>
    <xdr:clientData fLocksWithSheet="0"/>
  </xdr:oneCellAnchor>
  <xdr:oneCellAnchor>
    <xdr:from>
      <xdr:col>18</xdr:col>
      <xdr:colOff>752475</xdr:colOff>
      <xdr:row>33</xdr:row>
      <xdr:rowOff>19050</xdr:rowOff>
    </xdr:from>
    <xdr:ext cx="3171825" cy="3171825"/>
    <xdr:pic>
      <xdr:nvPicPr>
        <xdr:cNvPr id="0" name="image180.jpg" title="Image"/>
        <xdr:cNvPicPr preferRelativeResize="0"/>
      </xdr:nvPicPr>
      <xdr:blipFill>
        <a:blip cstate="print" r:embed="rId186"/>
        <a:stretch>
          <a:fillRect/>
        </a:stretch>
      </xdr:blipFill>
      <xdr:spPr>
        <a:prstGeom prst="rect">
          <a:avLst/>
        </a:prstGeom>
        <a:noFill/>
      </xdr:spPr>
    </xdr:pic>
    <xdr:clientData fLocksWithSheet="0"/>
  </xdr:oneCellAnchor>
  <xdr:oneCellAnchor>
    <xdr:from>
      <xdr:col>18</xdr:col>
      <xdr:colOff>923925</xdr:colOff>
      <xdr:row>34</xdr:row>
      <xdr:rowOff>28575</xdr:rowOff>
    </xdr:from>
    <xdr:ext cx="2628900" cy="2628900"/>
    <xdr:pic>
      <xdr:nvPicPr>
        <xdr:cNvPr id="0" name="image190.jpg" title="Image"/>
        <xdr:cNvPicPr preferRelativeResize="0"/>
      </xdr:nvPicPr>
      <xdr:blipFill>
        <a:blip cstate="print" r:embed="rId187"/>
        <a:stretch>
          <a:fillRect/>
        </a:stretch>
      </xdr:blipFill>
      <xdr:spPr>
        <a:prstGeom prst="rect">
          <a:avLst/>
        </a:prstGeom>
        <a:noFill/>
      </xdr:spPr>
    </xdr:pic>
    <xdr:clientData fLocksWithSheet="0"/>
  </xdr:oneCellAnchor>
  <xdr:oneCellAnchor>
    <xdr:from>
      <xdr:col>1</xdr:col>
      <xdr:colOff>23221950</xdr:colOff>
      <xdr:row>35</xdr:row>
      <xdr:rowOff>390525</xdr:rowOff>
    </xdr:from>
    <xdr:ext cx="4772025" cy="2381250"/>
    <xdr:pic>
      <xdr:nvPicPr>
        <xdr:cNvPr id="0" name="image181.jpg" title="Image"/>
        <xdr:cNvPicPr preferRelativeResize="0"/>
      </xdr:nvPicPr>
      <xdr:blipFill>
        <a:blip cstate="print" r:embed="rId188"/>
        <a:stretch>
          <a:fillRect/>
        </a:stretch>
      </xdr:blipFill>
      <xdr:spPr>
        <a:prstGeom prst="rect">
          <a:avLst/>
        </a:prstGeom>
        <a:noFill/>
      </xdr:spPr>
    </xdr:pic>
    <xdr:clientData fLocksWithSheet="0"/>
  </xdr:oneCellAnchor>
  <xdr:oneCellAnchor>
    <xdr:from>
      <xdr:col>17</xdr:col>
      <xdr:colOff>962025</xdr:colOff>
      <xdr:row>36</xdr:row>
      <xdr:rowOff>152400</xdr:rowOff>
    </xdr:from>
    <xdr:ext cx="4772025" cy="2381250"/>
    <xdr:pic>
      <xdr:nvPicPr>
        <xdr:cNvPr id="0" name="image187.jpg" title="Image"/>
        <xdr:cNvPicPr preferRelativeResize="0"/>
      </xdr:nvPicPr>
      <xdr:blipFill>
        <a:blip cstate="print" r:embed="rId189"/>
        <a:stretch>
          <a:fillRect/>
        </a:stretch>
      </xdr:blipFill>
      <xdr:spPr>
        <a:prstGeom prst="rect">
          <a:avLst/>
        </a:prstGeom>
        <a:noFill/>
      </xdr:spPr>
    </xdr:pic>
    <xdr:clientData fLocksWithSheet="0"/>
  </xdr:oneCellAnchor>
  <xdr:oneCellAnchor>
    <xdr:from>
      <xdr:col>18</xdr:col>
      <xdr:colOff>9525</xdr:colOff>
      <xdr:row>37</xdr:row>
      <xdr:rowOff>304800</xdr:rowOff>
    </xdr:from>
    <xdr:ext cx="4752975" cy="2371725"/>
    <xdr:pic>
      <xdr:nvPicPr>
        <xdr:cNvPr id="0" name="image192.jpg" title="Image"/>
        <xdr:cNvPicPr preferRelativeResize="0"/>
      </xdr:nvPicPr>
      <xdr:blipFill>
        <a:blip cstate="print" r:embed="rId190"/>
        <a:stretch>
          <a:fillRect/>
        </a:stretch>
      </xdr:blipFill>
      <xdr:spPr>
        <a:prstGeom prst="rect">
          <a:avLst/>
        </a:prstGeom>
        <a:noFill/>
      </xdr:spPr>
    </xdr:pic>
    <xdr:clientData fLocksWithSheet="0"/>
  </xdr:oneCellAnchor>
  <xdr:oneCellAnchor>
    <xdr:from>
      <xdr:col>18</xdr:col>
      <xdr:colOff>19050</xdr:colOff>
      <xdr:row>38</xdr:row>
      <xdr:rowOff>704850</xdr:rowOff>
    </xdr:from>
    <xdr:ext cx="4743450" cy="1571625"/>
    <xdr:pic>
      <xdr:nvPicPr>
        <xdr:cNvPr id="0" name="image194.jpg" title="Image"/>
        <xdr:cNvPicPr preferRelativeResize="0"/>
      </xdr:nvPicPr>
      <xdr:blipFill>
        <a:blip cstate="print" r:embed="rId191"/>
        <a:stretch>
          <a:fillRect/>
        </a:stretch>
      </xdr:blipFill>
      <xdr:spPr>
        <a:prstGeom prst="rect">
          <a:avLst/>
        </a:prstGeom>
        <a:noFill/>
      </xdr:spPr>
    </xdr:pic>
    <xdr:clientData fLocksWithSheet="0"/>
  </xdr:oneCellAnchor>
  <xdr:oneCellAnchor>
    <xdr:from>
      <xdr:col>18</xdr:col>
      <xdr:colOff>9525</xdr:colOff>
      <xdr:row>39</xdr:row>
      <xdr:rowOff>495300</xdr:rowOff>
    </xdr:from>
    <xdr:ext cx="4772025" cy="1581150"/>
    <xdr:pic>
      <xdr:nvPicPr>
        <xdr:cNvPr id="0" name="image198.jpg" title="Image"/>
        <xdr:cNvPicPr preferRelativeResize="0"/>
      </xdr:nvPicPr>
      <xdr:blipFill>
        <a:blip cstate="print" r:embed="rId192"/>
        <a:stretch>
          <a:fillRect/>
        </a:stretch>
      </xdr:blipFill>
      <xdr:spPr>
        <a:prstGeom prst="rect">
          <a:avLst/>
        </a:prstGeom>
        <a:noFill/>
      </xdr:spPr>
    </xdr:pic>
    <xdr:clientData fLocksWithSheet="0"/>
  </xdr:oneCellAnchor>
  <xdr:oneCellAnchor>
    <xdr:from>
      <xdr:col>18</xdr:col>
      <xdr:colOff>904875</xdr:colOff>
      <xdr:row>40</xdr:row>
      <xdr:rowOff>9525</xdr:rowOff>
    </xdr:from>
    <xdr:ext cx="2819400" cy="2819400"/>
    <xdr:pic>
      <xdr:nvPicPr>
        <xdr:cNvPr id="0" name="image182.jpg" title="Image"/>
        <xdr:cNvPicPr preferRelativeResize="0"/>
      </xdr:nvPicPr>
      <xdr:blipFill>
        <a:blip cstate="print" r:embed="rId193"/>
        <a:stretch>
          <a:fillRect/>
        </a:stretch>
      </xdr:blipFill>
      <xdr:spPr>
        <a:prstGeom prst="rect">
          <a:avLst/>
        </a:prstGeom>
        <a:noFill/>
      </xdr:spPr>
    </xdr:pic>
    <xdr:clientData fLocksWithSheet="0"/>
  </xdr:oneCellAnchor>
  <xdr:oneCellAnchor>
    <xdr:from>
      <xdr:col>18</xdr:col>
      <xdr:colOff>19050</xdr:colOff>
      <xdr:row>41</xdr:row>
      <xdr:rowOff>495300</xdr:rowOff>
    </xdr:from>
    <xdr:ext cx="4743450" cy="2371725"/>
    <xdr:pic>
      <xdr:nvPicPr>
        <xdr:cNvPr id="0" name="image188.jpg" title="Image"/>
        <xdr:cNvPicPr preferRelativeResize="0"/>
      </xdr:nvPicPr>
      <xdr:blipFill>
        <a:blip cstate="print" r:embed="rId194"/>
        <a:stretch>
          <a:fillRect/>
        </a:stretch>
      </xdr:blipFill>
      <xdr:spPr>
        <a:prstGeom prst="rect">
          <a:avLst/>
        </a:prstGeom>
        <a:noFill/>
      </xdr:spPr>
    </xdr:pic>
    <xdr:clientData fLocksWithSheet="0"/>
  </xdr:oneCellAnchor>
  <xdr:oneCellAnchor>
    <xdr:from>
      <xdr:col>18</xdr:col>
      <xdr:colOff>19050</xdr:colOff>
      <xdr:row>42</xdr:row>
      <xdr:rowOff>228600</xdr:rowOff>
    </xdr:from>
    <xdr:ext cx="4743450" cy="2371725"/>
    <xdr:pic>
      <xdr:nvPicPr>
        <xdr:cNvPr id="0" name="image196.jpg" title="Image"/>
        <xdr:cNvPicPr preferRelativeResize="0"/>
      </xdr:nvPicPr>
      <xdr:blipFill>
        <a:blip cstate="print" r:embed="rId195"/>
        <a:stretch>
          <a:fillRect/>
        </a:stretch>
      </xdr:blipFill>
      <xdr:spPr>
        <a:prstGeom prst="rect">
          <a:avLst/>
        </a:prstGeom>
        <a:noFill/>
      </xdr:spPr>
    </xdr:pic>
    <xdr:clientData fLocksWithSheet="0"/>
  </xdr:oneCellAnchor>
  <xdr:oneCellAnchor>
    <xdr:from>
      <xdr:col>18</xdr:col>
      <xdr:colOff>9525</xdr:colOff>
      <xdr:row>43</xdr:row>
      <xdr:rowOff>361950</xdr:rowOff>
    </xdr:from>
    <xdr:ext cx="4752975" cy="1581150"/>
    <xdr:pic>
      <xdr:nvPicPr>
        <xdr:cNvPr id="0" name="image204.jpg" title="Image"/>
        <xdr:cNvPicPr preferRelativeResize="0"/>
      </xdr:nvPicPr>
      <xdr:blipFill>
        <a:blip cstate="print" r:embed="rId196"/>
        <a:stretch>
          <a:fillRect/>
        </a:stretch>
      </xdr:blipFill>
      <xdr:spPr>
        <a:prstGeom prst="rect">
          <a:avLst/>
        </a:prstGeom>
        <a:noFill/>
      </xdr:spPr>
    </xdr:pic>
    <xdr:clientData fLocksWithSheet="0"/>
  </xdr:oneCellAnchor>
  <xdr:oneCellAnchor>
    <xdr:from>
      <xdr:col>18</xdr:col>
      <xdr:colOff>1057275</xdr:colOff>
      <xdr:row>44</xdr:row>
      <xdr:rowOff>19050</xdr:rowOff>
    </xdr:from>
    <xdr:ext cx="2571750" cy="2571750"/>
    <xdr:pic>
      <xdr:nvPicPr>
        <xdr:cNvPr id="0" name="image189.jpg" title="Image"/>
        <xdr:cNvPicPr preferRelativeResize="0"/>
      </xdr:nvPicPr>
      <xdr:blipFill>
        <a:blip cstate="print" r:embed="rId197"/>
        <a:stretch>
          <a:fillRect/>
        </a:stretch>
      </xdr:blipFill>
      <xdr:spPr>
        <a:prstGeom prst="rect">
          <a:avLst/>
        </a:prstGeom>
        <a:noFill/>
      </xdr:spPr>
    </xdr:pic>
    <xdr:clientData fLocksWithSheet="0"/>
  </xdr:oneCellAnchor>
  <xdr:oneCellAnchor>
    <xdr:from>
      <xdr:col>18</xdr:col>
      <xdr:colOff>933450</xdr:colOff>
      <xdr:row>45</xdr:row>
      <xdr:rowOff>9525</xdr:rowOff>
    </xdr:from>
    <xdr:ext cx="2809875" cy="2809875"/>
    <xdr:pic>
      <xdr:nvPicPr>
        <xdr:cNvPr id="0" name="image191.jpg" title="Image"/>
        <xdr:cNvPicPr preferRelativeResize="0"/>
      </xdr:nvPicPr>
      <xdr:blipFill>
        <a:blip cstate="print" r:embed="rId198"/>
        <a:stretch>
          <a:fillRect/>
        </a:stretch>
      </xdr:blipFill>
      <xdr:spPr>
        <a:prstGeom prst="rect">
          <a:avLst/>
        </a:prstGeom>
        <a:noFill/>
      </xdr:spPr>
    </xdr:pic>
    <xdr:clientData fLocksWithSheet="0"/>
  </xdr:oneCellAnchor>
  <xdr:oneCellAnchor>
    <xdr:from>
      <xdr:col>18</xdr:col>
      <xdr:colOff>914400</xdr:colOff>
      <xdr:row>46</xdr:row>
      <xdr:rowOff>285750</xdr:rowOff>
    </xdr:from>
    <xdr:ext cx="2905125" cy="2905125"/>
    <xdr:pic>
      <xdr:nvPicPr>
        <xdr:cNvPr id="0" name="image197.jpg" title="Image"/>
        <xdr:cNvPicPr preferRelativeResize="0"/>
      </xdr:nvPicPr>
      <xdr:blipFill>
        <a:blip cstate="print" r:embed="rId199"/>
        <a:stretch>
          <a:fillRect/>
        </a:stretch>
      </xdr:blipFill>
      <xdr:spPr>
        <a:prstGeom prst="rect">
          <a:avLst/>
        </a:prstGeom>
        <a:noFill/>
      </xdr:spPr>
    </xdr:pic>
    <xdr:clientData fLocksWithSheet="0"/>
  </xdr:oneCellAnchor>
  <xdr:oneCellAnchor>
    <xdr:from>
      <xdr:col>18</xdr:col>
      <xdr:colOff>28575</xdr:colOff>
      <xdr:row>48</xdr:row>
      <xdr:rowOff>447675</xdr:rowOff>
    </xdr:from>
    <xdr:ext cx="4752975" cy="2371725"/>
    <xdr:pic>
      <xdr:nvPicPr>
        <xdr:cNvPr id="0" name="image201.jpg" title="Image"/>
        <xdr:cNvPicPr preferRelativeResize="0"/>
      </xdr:nvPicPr>
      <xdr:blipFill>
        <a:blip cstate="print" r:embed="rId200"/>
        <a:stretch>
          <a:fillRect/>
        </a:stretch>
      </xdr:blipFill>
      <xdr:spPr>
        <a:prstGeom prst="rect">
          <a:avLst/>
        </a:prstGeom>
        <a:noFill/>
      </xdr:spPr>
    </xdr:pic>
    <xdr:clientData fLocksWithSheet="0"/>
  </xdr:oneCellAnchor>
  <xdr:oneCellAnchor>
    <xdr:from>
      <xdr:col>18</xdr:col>
      <xdr:colOff>9525</xdr:colOff>
      <xdr:row>49</xdr:row>
      <xdr:rowOff>495300</xdr:rowOff>
    </xdr:from>
    <xdr:ext cx="4733925" cy="2362200"/>
    <xdr:pic>
      <xdr:nvPicPr>
        <xdr:cNvPr id="0" name="image202.jpg" title="Image"/>
        <xdr:cNvPicPr preferRelativeResize="0"/>
      </xdr:nvPicPr>
      <xdr:blipFill>
        <a:blip cstate="print" r:embed="rId201"/>
        <a:stretch>
          <a:fillRect/>
        </a:stretch>
      </xdr:blipFill>
      <xdr:spPr>
        <a:prstGeom prst="rect">
          <a:avLst/>
        </a:prstGeom>
        <a:noFill/>
      </xdr:spPr>
    </xdr:pic>
    <xdr:clientData fLocksWithSheet="0"/>
  </xdr:oneCellAnchor>
  <xdr:oneCellAnchor>
    <xdr:from>
      <xdr:col>18</xdr:col>
      <xdr:colOff>9525</xdr:colOff>
      <xdr:row>50</xdr:row>
      <xdr:rowOff>723900</xdr:rowOff>
    </xdr:from>
    <xdr:ext cx="4762500" cy="2381250"/>
    <xdr:pic>
      <xdr:nvPicPr>
        <xdr:cNvPr id="0" name="image200.jpg" title="Image"/>
        <xdr:cNvPicPr preferRelativeResize="0"/>
      </xdr:nvPicPr>
      <xdr:blipFill>
        <a:blip cstate="print" r:embed="rId202"/>
        <a:stretch>
          <a:fillRect/>
        </a:stretch>
      </xdr:blipFill>
      <xdr:spPr>
        <a:prstGeom prst="rect">
          <a:avLst/>
        </a:prstGeom>
        <a:noFill/>
      </xdr:spPr>
    </xdr:pic>
    <xdr:clientData fLocksWithSheet="0"/>
  </xdr:oneCellAnchor>
  <xdr:oneCellAnchor>
    <xdr:from>
      <xdr:col>18</xdr:col>
      <xdr:colOff>9525</xdr:colOff>
      <xdr:row>51</xdr:row>
      <xdr:rowOff>171450</xdr:rowOff>
    </xdr:from>
    <xdr:ext cx="4752975" cy="2371725"/>
    <xdr:pic>
      <xdr:nvPicPr>
        <xdr:cNvPr id="0" name="image205.jpg" title="Image"/>
        <xdr:cNvPicPr preferRelativeResize="0"/>
      </xdr:nvPicPr>
      <xdr:blipFill>
        <a:blip cstate="print" r:embed="rId203"/>
        <a:stretch>
          <a:fillRect/>
        </a:stretch>
      </xdr:blipFill>
      <xdr:spPr>
        <a:prstGeom prst="rect">
          <a:avLst/>
        </a:prstGeom>
        <a:noFill/>
      </xdr:spPr>
    </xdr:pic>
    <xdr:clientData fLocksWithSheet="0"/>
  </xdr:oneCellAnchor>
  <xdr:oneCellAnchor>
    <xdr:from>
      <xdr:col>2</xdr:col>
      <xdr:colOff>57150</xdr:colOff>
      <xdr:row>4</xdr:row>
      <xdr:rowOff>57150</xdr:rowOff>
    </xdr:from>
    <xdr:ext cx="2400300" cy="2514600"/>
    <xdr:pic>
      <xdr:nvPicPr>
        <xdr:cNvPr id="0" name="image195.jpg" title="Image"/>
        <xdr:cNvPicPr preferRelativeResize="0"/>
      </xdr:nvPicPr>
      <xdr:blipFill>
        <a:blip cstate="print" r:embed="rId204"/>
        <a:stretch>
          <a:fillRect/>
        </a:stretch>
      </xdr:blipFill>
      <xdr:spPr>
        <a:prstGeom prst="rect">
          <a:avLst/>
        </a:prstGeom>
        <a:noFill/>
      </xdr:spPr>
    </xdr:pic>
    <xdr:clientData fLocksWithSheet="0"/>
  </xdr:oneCellAnchor>
  <xdr:oneCellAnchor>
    <xdr:from>
      <xdr:col>2</xdr:col>
      <xdr:colOff>2486025</xdr:colOff>
      <xdr:row>4</xdr:row>
      <xdr:rowOff>47625</xdr:rowOff>
    </xdr:from>
    <xdr:ext cx="2590800" cy="2533650"/>
    <xdr:pic>
      <xdr:nvPicPr>
        <xdr:cNvPr id="0" name="image203.jpg" title="Image"/>
        <xdr:cNvPicPr preferRelativeResize="0"/>
      </xdr:nvPicPr>
      <xdr:blipFill>
        <a:blip cstate="print" r:embed="rId205"/>
        <a:stretch>
          <a:fillRect/>
        </a:stretch>
      </xdr:blipFill>
      <xdr:spPr>
        <a:prstGeom prst="rect">
          <a:avLst/>
        </a:prstGeom>
        <a:noFill/>
      </xdr:spPr>
    </xdr:pic>
    <xdr:clientData fLocksWithSheet="0"/>
  </xdr:oneCellAnchor>
</xdr:wsDr>
</file>

<file path=xl/worksheets/_rels/sheet1.xml.rels><?xml version="1.0" encoding="UTF-8" standalone="yes"?><Relationships xmlns="http://schemas.openxmlformats.org/package/2006/relationships"><Relationship Id="rId190" Type="http://schemas.openxmlformats.org/officeDocument/2006/relationships/hyperlink" Target="https://media.spreadthesign.com/video/mp4/31/110780.mp4" TargetMode="External"/><Relationship Id="rId194" Type="http://schemas.openxmlformats.org/officeDocument/2006/relationships/hyperlink" Target="https://youtu.be/ax3JmN0eNvY" TargetMode="External"/><Relationship Id="rId193" Type="http://schemas.openxmlformats.org/officeDocument/2006/relationships/hyperlink" Target="https://youtu.be/SwUKMTlwTvE" TargetMode="External"/><Relationship Id="rId192" Type="http://schemas.openxmlformats.org/officeDocument/2006/relationships/hyperlink" Target="https://lsq.uqam.ca/?q=content/lexique-de-l%E2%80%99astronomie" TargetMode="External"/><Relationship Id="rId191" Type="http://schemas.openxmlformats.org/officeDocument/2006/relationships/hyperlink" Target="https://media.spreadthesign.com/video/mp4/21/54604.mp4" TargetMode="External"/><Relationship Id="rId187" Type="http://schemas.openxmlformats.org/officeDocument/2006/relationships/hyperlink" Target="https://media.spreadthesign.com/video/mp4/43/373439.mp4" TargetMode="External"/><Relationship Id="rId186" Type="http://schemas.openxmlformats.org/officeDocument/2006/relationships/hyperlink" Target="https://media.spreadthesign.com/video/mp4/11/17647.mp4" TargetMode="External"/><Relationship Id="rId185" Type="http://schemas.openxmlformats.org/officeDocument/2006/relationships/hyperlink" Target="https://media.spreadthesign.com/video/mp4/2/332723.mp4" TargetMode="External"/><Relationship Id="rId184" Type="http://schemas.openxmlformats.org/officeDocument/2006/relationships/hyperlink" Target="https://media.spreadthesign.com/video/mp4/12/17639.mp4" TargetMode="External"/><Relationship Id="rId189" Type="http://schemas.openxmlformats.org/officeDocument/2006/relationships/hyperlink" Target="https://media.spreadthesign.com/video/mp4/35/407771.mp4" TargetMode="External"/><Relationship Id="rId188" Type="http://schemas.openxmlformats.org/officeDocument/2006/relationships/hyperlink" Target="https://media.spreadthesign.com/video/mp4/42/408982.mp4" TargetMode="External"/><Relationship Id="rId183" Type="http://schemas.openxmlformats.org/officeDocument/2006/relationships/hyperlink" Target="https://media.spreadthesign.com/video/mp4/14/302687.mp4" TargetMode="External"/><Relationship Id="rId182" Type="http://schemas.openxmlformats.org/officeDocument/2006/relationships/hyperlink" Target="https://media.spreadthesign.com/video/mp4/6/17645.mp4" TargetMode="External"/><Relationship Id="rId181" Type="http://schemas.openxmlformats.org/officeDocument/2006/relationships/hyperlink" Target="https://media.spreadthesign.com/video/mp4/19/59298.mp4" TargetMode="External"/><Relationship Id="rId180" Type="http://schemas.openxmlformats.org/officeDocument/2006/relationships/hyperlink" Target="https://media.spreadthesign.com/video/mp4/3/17643.mp4" TargetMode="External"/><Relationship Id="rId176" Type="http://schemas.openxmlformats.org/officeDocument/2006/relationships/hyperlink" Target="https://media.spreadthesign.com/video/mp4/25/60380.mp4" TargetMode="External"/><Relationship Id="rId297" Type="http://schemas.openxmlformats.org/officeDocument/2006/relationships/hyperlink" Target="https://media.spreadthesign.com/video/mp4/3/42003.mp4" TargetMode="External"/><Relationship Id="rId175" Type="http://schemas.openxmlformats.org/officeDocument/2006/relationships/hyperlink" Target="https://media.spreadthesign.com/video/mp4/29/131096.mp4" TargetMode="External"/><Relationship Id="rId296" Type="http://schemas.openxmlformats.org/officeDocument/2006/relationships/hyperlink" Target="https://media.spreadthesign.com/video/mp4/38/193789.mp4" TargetMode="External"/><Relationship Id="rId174" Type="http://schemas.openxmlformats.org/officeDocument/2006/relationships/hyperlink" Target="https://media.spreadthesign.com/video/mp4/4/17641.mp4" TargetMode="External"/><Relationship Id="rId295" Type="http://schemas.openxmlformats.org/officeDocument/2006/relationships/hyperlink" Target="https://media.spreadthesign.com/video/mp4/22/150786.mp4" TargetMode="External"/><Relationship Id="rId173" Type="http://schemas.openxmlformats.org/officeDocument/2006/relationships/hyperlink" Target="https://youtu.be/f2C1zBF6HTM" TargetMode="External"/><Relationship Id="rId294" Type="http://schemas.openxmlformats.org/officeDocument/2006/relationships/hyperlink" Target="https://media.spreadthesign.com/video/mp4/4/39026.mp4" TargetMode="External"/><Relationship Id="rId179" Type="http://schemas.openxmlformats.org/officeDocument/2006/relationships/hyperlink" Target="https://media.spreadthesign.com/video/mp4/26/57894.mp4" TargetMode="External"/><Relationship Id="rId178" Type="http://schemas.openxmlformats.org/officeDocument/2006/relationships/hyperlink" Target="https://media.spreadthesign.com/video/mp4/9/17640.mp4" TargetMode="External"/><Relationship Id="rId299" Type="http://schemas.openxmlformats.org/officeDocument/2006/relationships/hyperlink" Target="https://media.spreadthesign.com/video/mp4/6/39027.mp4" TargetMode="External"/><Relationship Id="rId177" Type="http://schemas.openxmlformats.org/officeDocument/2006/relationships/hyperlink" Target="https://media.spreadthesign.com/video/mp4/22/133294.mp4" TargetMode="External"/><Relationship Id="rId298" Type="http://schemas.openxmlformats.org/officeDocument/2006/relationships/hyperlink" Target="https://media.spreadthesign.com/video/mp4/19/92178.mp4" TargetMode="External"/><Relationship Id="rId198" Type="http://schemas.openxmlformats.org/officeDocument/2006/relationships/hyperlink" Target="https://media.spreadthesign.com/video/mp4/1/252919.mp4" TargetMode="External"/><Relationship Id="rId197" Type="http://schemas.openxmlformats.org/officeDocument/2006/relationships/hyperlink" Target="http://www.ssc.education.ed.ac.uk/BSL/astronomy/neptune.html" TargetMode="External"/><Relationship Id="rId196" Type="http://schemas.openxmlformats.org/officeDocument/2006/relationships/hyperlink" Target="https://youtu.be/1hxxJWRP_fY" TargetMode="External"/><Relationship Id="rId195" Type="http://schemas.openxmlformats.org/officeDocument/2006/relationships/hyperlink" Target="https://lsq.uqam.ca/?q=content/lexique-de-l%E2%80%99astronomie" TargetMode="External"/><Relationship Id="rId199" Type="http://schemas.openxmlformats.org/officeDocument/2006/relationships/hyperlink" Target="https://media.spreadthesign.com/video/mp4/17/287543.mp4" TargetMode="External"/><Relationship Id="rId150" Type="http://schemas.openxmlformats.org/officeDocument/2006/relationships/hyperlink" Target="https://media.spreadthesign.com/video/mp4/17/288567.mp4" TargetMode="External"/><Relationship Id="rId271" Type="http://schemas.openxmlformats.org/officeDocument/2006/relationships/hyperlink" Target="https://youtu.be/OnYBOsiazYE" TargetMode="External"/><Relationship Id="rId392" Type="http://schemas.openxmlformats.org/officeDocument/2006/relationships/hyperlink" Target="https://youtu.be/JC8UMbOc_DU" TargetMode="External"/><Relationship Id="rId270" Type="http://schemas.openxmlformats.org/officeDocument/2006/relationships/hyperlink" Target="https://lsq.uqam.ca/?q=content/lexique-de-l%E2%80%99astronomie" TargetMode="External"/><Relationship Id="rId391" Type="http://schemas.openxmlformats.org/officeDocument/2006/relationships/hyperlink" Target="https://youtu.be/_5OJTTM_PyU" TargetMode="External"/><Relationship Id="rId390" Type="http://schemas.openxmlformats.org/officeDocument/2006/relationships/hyperlink" Target="https://lsq.uqam.ca/?q=content/lexique-de-l%E2%80%99astronomie" TargetMode="External"/><Relationship Id="rId1" Type="http://schemas.openxmlformats.org/officeDocument/2006/relationships/hyperlink" Target="https://lsq.uqam.ca/?q=content/lexique-de-l%E2%80%99astronomie" TargetMode="External"/><Relationship Id="rId2" Type="http://schemas.openxmlformats.org/officeDocument/2006/relationships/hyperlink" Target="https://media.spreadthesign.com/video/mp4/13/244029.mp4" TargetMode="External"/><Relationship Id="rId3" Type="http://schemas.openxmlformats.org/officeDocument/2006/relationships/hyperlink" Target="https://youtu.be/vV4g3xPfg7E" TargetMode="External"/><Relationship Id="rId149" Type="http://schemas.openxmlformats.org/officeDocument/2006/relationships/hyperlink" Target="https://media.spreadthesign.com/video/mp4/1/252918.mp4" TargetMode="External"/><Relationship Id="rId4" Type="http://schemas.openxmlformats.org/officeDocument/2006/relationships/hyperlink" Target="https://media.spreadthesign.com/video/mp4/1/250235.mp4" TargetMode="External"/><Relationship Id="rId148" Type="http://schemas.openxmlformats.org/officeDocument/2006/relationships/hyperlink" Target="http://www.ssc.education.ed.ac.uk/BSL/astronomy/milkyway.html" TargetMode="External"/><Relationship Id="rId269" Type="http://schemas.openxmlformats.org/officeDocument/2006/relationships/hyperlink" Target="https://media.spreadthesign.com/video/mp4/10/41592.mp4" TargetMode="External"/><Relationship Id="rId9" Type="http://schemas.openxmlformats.org/officeDocument/2006/relationships/hyperlink" Target="https://media.spreadthesign.com/video/mp4/22/235920.mp4" TargetMode="External"/><Relationship Id="rId143" Type="http://schemas.openxmlformats.org/officeDocument/2006/relationships/hyperlink" Target="https://media.spreadthesign.com/video/mp4/43/369104.mp4" TargetMode="External"/><Relationship Id="rId264" Type="http://schemas.openxmlformats.org/officeDocument/2006/relationships/hyperlink" Target="https://media.spreadthesign.com/video/mp4/30/177130.mp4" TargetMode="External"/><Relationship Id="rId385" Type="http://schemas.openxmlformats.org/officeDocument/2006/relationships/hyperlink" Target="https://media.spreadthesign.com/video/mp4/43/387980.mp4" TargetMode="External"/><Relationship Id="rId142" Type="http://schemas.openxmlformats.org/officeDocument/2006/relationships/hyperlink" Target="https://media.spreadthesign.com/video/mp4/2/371999.mp4" TargetMode="External"/><Relationship Id="rId263" Type="http://schemas.openxmlformats.org/officeDocument/2006/relationships/hyperlink" Target="https://media.spreadthesign.com/video/mp4/31/115105.mp4" TargetMode="External"/><Relationship Id="rId384" Type="http://schemas.openxmlformats.org/officeDocument/2006/relationships/hyperlink" Target="https://media.spreadthesign.com/video/mp4/2/406721.mp4" TargetMode="External"/><Relationship Id="rId141" Type="http://schemas.openxmlformats.org/officeDocument/2006/relationships/hyperlink" Target="https://media.spreadthesign.com/video/mp4/12/319701.mp4" TargetMode="External"/><Relationship Id="rId262" Type="http://schemas.openxmlformats.org/officeDocument/2006/relationships/hyperlink" Target="https://media.spreadthesign.com/video/mp4/35/368400.mp4" TargetMode="External"/><Relationship Id="rId383" Type="http://schemas.openxmlformats.org/officeDocument/2006/relationships/hyperlink" Target="https://media.spreadthesign.com/video/mp4/12/317397.mp4" TargetMode="External"/><Relationship Id="rId140" Type="http://schemas.openxmlformats.org/officeDocument/2006/relationships/hyperlink" Target="https://media.spreadthesign.com/video/mp4/3/265378.mp4" TargetMode="External"/><Relationship Id="rId261" Type="http://schemas.openxmlformats.org/officeDocument/2006/relationships/hyperlink" Target="https://media.spreadthesign.com/video/mp4/42/391428.mp4" TargetMode="External"/><Relationship Id="rId382" Type="http://schemas.openxmlformats.org/officeDocument/2006/relationships/hyperlink" Target="https://media.spreadthesign.com/video/mp4/19/168090.mp4" TargetMode="External"/><Relationship Id="rId5" Type="http://schemas.openxmlformats.org/officeDocument/2006/relationships/hyperlink" Target="https://media.spreadthesign.com/video/mp4/17/290225.mp4" TargetMode="External"/><Relationship Id="rId147" Type="http://schemas.openxmlformats.org/officeDocument/2006/relationships/hyperlink" Target="https://youtu.be/0nIsCZxYvrw" TargetMode="External"/><Relationship Id="rId268" Type="http://schemas.openxmlformats.org/officeDocument/2006/relationships/hyperlink" Target="https://youtu.be/6C1eBHOlU98" TargetMode="External"/><Relationship Id="rId389" Type="http://schemas.openxmlformats.org/officeDocument/2006/relationships/hyperlink" Target="https://youtu.be/PiwfSg7gXig" TargetMode="External"/><Relationship Id="rId6" Type="http://schemas.openxmlformats.org/officeDocument/2006/relationships/hyperlink" Target="https://youtu.be/ls6cgANf1XQ" TargetMode="External"/><Relationship Id="rId146" Type="http://schemas.openxmlformats.org/officeDocument/2006/relationships/hyperlink" Target="https://lsq.uqam.ca/?q=content/lexique-de-l%E2%80%99astronomie" TargetMode="External"/><Relationship Id="rId267" Type="http://schemas.openxmlformats.org/officeDocument/2006/relationships/hyperlink" Target="https://youtu.be/OE9gkWejhV4" TargetMode="External"/><Relationship Id="rId388" Type="http://schemas.openxmlformats.org/officeDocument/2006/relationships/hyperlink" Target="https://youtu.be/DnPWF1Rk1Tc" TargetMode="External"/><Relationship Id="rId7" Type="http://schemas.openxmlformats.org/officeDocument/2006/relationships/hyperlink" Target="https://media.spreadthesign.com/video/mp4/4/272416.mp4" TargetMode="External"/><Relationship Id="rId145" Type="http://schemas.openxmlformats.org/officeDocument/2006/relationships/hyperlink" Target="https://media.spreadthesign.com/video/mp4/10/285289.mp4" TargetMode="External"/><Relationship Id="rId266" Type="http://schemas.openxmlformats.org/officeDocument/2006/relationships/hyperlink" Target="https://lsq.uqam.ca/?q=content/lexique-de-l%E2%80%99astronomie" TargetMode="External"/><Relationship Id="rId387" Type="http://schemas.openxmlformats.org/officeDocument/2006/relationships/hyperlink" Target="https://lsq.uqam.ca/?q=content/lexique-de-l%E2%80%99astronomie" TargetMode="External"/><Relationship Id="rId8" Type="http://schemas.openxmlformats.org/officeDocument/2006/relationships/hyperlink" Target="https://media.spreadthesign.com/video/mp4/25/241390.mp4" TargetMode="External"/><Relationship Id="rId144" Type="http://schemas.openxmlformats.org/officeDocument/2006/relationships/hyperlink" Target="https://media.spreadthesign.com/video/mp4/21/308655.mp4" TargetMode="External"/><Relationship Id="rId265" Type="http://schemas.openxmlformats.org/officeDocument/2006/relationships/hyperlink" Target="https://media.spreadthesign.com/video/mp4/21/169760.mp4" TargetMode="External"/><Relationship Id="rId386" Type="http://schemas.openxmlformats.org/officeDocument/2006/relationships/hyperlink" Target="https://media.spreadthesign.com/video/mp4/35/368309.mp4" TargetMode="External"/><Relationship Id="rId260" Type="http://schemas.openxmlformats.org/officeDocument/2006/relationships/hyperlink" Target="https://media.spreadthesign.com/video/mp4/43/384483.mp4" TargetMode="External"/><Relationship Id="rId381" Type="http://schemas.openxmlformats.org/officeDocument/2006/relationships/hyperlink" Target="https://media.spreadthesign.com/video/mp4/3/253446.mp4" TargetMode="External"/><Relationship Id="rId380" Type="http://schemas.openxmlformats.org/officeDocument/2006/relationships/hyperlink" Target="https://media.spreadthesign.com/video/mp4/26/257932.mp4" TargetMode="External"/><Relationship Id="rId139" Type="http://schemas.openxmlformats.org/officeDocument/2006/relationships/hyperlink" Target="https://media.spreadthesign.com/video/mp4/26/251166.mp4" TargetMode="External"/><Relationship Id="rId138" Type="http://schemas.openxmlformats.org/officeDocument/2006/relationships/hyperlink" Target="https://media.spreadthesign.com/video/mp4/9/240000.mp4" TargetMode="External"/><Relationship Id="rId259" Type="http://schemas.openxmlformats.org/officeDocument/2006/relationships/hyperlink" Target="https://media.spreadthesign.com/video/mp4/11/138863.mp4" TargetMode="External"/><Relationship Id="rId137" Type="http://schemas.openxmlformats.org/officeDocument/2006/relationships/hyperlink" Target="https://media.spreadthesign.com/video/mp4/22/243061.mp4" TargetMode="External"/><Relationship Id="rId258" Type="http://schemas.openxmlformats.org/officeDocument/2006/relationships/hyperlink" Target="https://media.spreadthesign.com/video/mp4/2/341559.mp4" TargetMode="External"/><Relationship Id="rId379" Type="http://schemas.openxmlformats.org/officeDocument/2006/relationships/hyperlink" Target="https://media.spreadthesign.com/video/mp4/9/182413.mp4" TargetMode="External"/><Relationship Id="rId132" Type="http://schemas.openxmlformats.org/officeDocument/2006/relationships/hyperlink" Target="http://www.ssc.education.ed.ac.uk/BSL/astronomy/meteorite.html" TargetMode="External"/><Relationship Id="rId253" Type="http://schemas.openxmlformats.org/officeDocument/2006/relationships/hyperlink" Target="https://media.spreadthesign.com/video/mp4/3/103922.mp4" TargetMode="External"/><Relationship Id="rId374" Type="http://schemas.openxmlformats.org/officeDocument/2006/relationships/hyperlink" Target="https://media.spreadthesign.com/video/mp4/1/223139.mp4" TargetMode="External"/><Relationship Id="rId495" Type="http://schemas.openxmlformats.org/officeDocument/2006/relationships/hyperlink" Target="https://media.spreadthesign.com/video/mp4/2/404597.mp4" TargetMode="External"/><Relationship Id="rId131" Type="http://schemas.openxmlformats.org/officeDocument/2006/relationships/hyperlink" Target="https://youtu.be/GoVpNEYDCTA" TargetMode="External"/><Relationship Id="rId252" Type="http://schemas.openxmlformats.org/officeDocument/2006/relationships/hyperlink" Target="https://media.spreadthesign.com/video/mp4/26/165324.mp4" TargetMode="External"/><Relationship Id="rId373" Type="http://schemas.openxmlformats.org/officeDocument/2006/relationships/hyperlink" Target="https://youtu.be/T8_lUZEARm8" TargetMode="External"/><Relationship Id="rId494" Type="http://schemas.openxmlformats.org/officeDocument/2006/relationships/hyperlink" Target="https://media.spreadthesign.com/video/mp4/12/315909.mp4" TargetMode="External"/><Relationship Id="rId130" Type="http://schemas.openxmlformats.org/officeDocument/2006/relationships/hyperlink" Target="https://lsq.uqam.ca/?q=content/lexique-de-l%E2%80%99astronomie" TargetMode="External"/><Relationship Id="rId251" Type="http://schemas.openxmlformats.org/officeDocument/2006/relationships/hyperlink" Target="https://media.spreadthesign.com/video/mp4/38/215111.mp4" TargetMode="External"/><Relationship Id="rId372" Type="http://schemas.openxmlformats.org/officeDocument/2006/relationships/hyperlink" Target="http://www.ssc.education.ed.ac.uk/BSL/astronomy/solarsystem.html" TargetMode="External"/><Relationship Id="rId493" Type="http://schemas.openxmlformats.org/officeDocument/2006/relationships/hyperlink" Target="https://media.spreadthesign.com/video/mp4/14/250214.mp4" TargetMode="External"/><Relationship Id="rId250" Type="http://schemas.openxmlformats.org/officeDocument/2006/relationships/hyperlink" Target="https://media.spreadthesign.com/video/mp4/9/145842.mp4" TargetMode="External"/><Relationship Id="rId371" Type="http://schemas.openxmlformats.org/officeDocument/2006/relationships/hyperlink" Target="https://youtu.be/dbG8SB-Bt04" TargetMode="External"/><Relationship Id="rId492" Type="http://schemas.openxmlformats.org/officeDocument/2006/relationships/hyperlink" Target="https://media.spreadthesign.com/video/mp4/6/309031.mp4" TargetMode="External"/><Relationship Id="rId136" Type="http://schemas.openxmlformats.org/officeDocument/2006/relationships/hyperlink" Target="https://media.spreadthesign.com/video/mp4/25/255183.mp4" TargetMode="External"/><Relationship Id="rId257" Type="http://schemas.openxmlformats.org/officeDocument/2006/relationships/hyperlink" Target="https://media.spreadthesign.com/video/mp4/12/112269.mp4" TargetMode="External"/><Relationship Id="rId378" Type="http://schemas.openxmlformats.org/officeDocument/2006/relationships/hyperlink" Target="https://media.spreadthesign.com/video/mp4/22/255859.mp4" TargetMode="External"/><Relationship Id="rId499" Type="http://schemas.openxmlformats.org/officeDocument/2006/relationships/hyperlink" Target="https://media.spreadthesign.com/video/mp4/31/121432.mp4" TargetMode="External"/><Relationship Id="rId135" Type="http://schemas.openxmlformats.org/officeDocument/2006/relationships/hyperlink" Target="https://media.spreadthesign.com/video/mp4/4/273830.mp4" TargetMode="External"/><Relationship Id="rId256" Type="http://schemas.openxmlformats.org/officeDocument/2006/relationships/hyperlink" Target="https://media.spreadthesign.com/video/mp4/14/267793.mp4" TargetMode="External"/><Relationship Id="rId377" Type="http://schemas.openxmlformats.org/officeDocument/2006/relationships/hyperlink" Target="https://media.spreadthesign.com/video/mp4/25/250920.mp4" TargetMode="External"/><Relationship Id="rId498" Type="http://schemas.openxmlformats.org/officeDocument/2006/relationships/hyperlink" Target="https://media.spreadthesign.com/video/mp4/42/407243.mp4" TargetMode="External"/><Relationship Id="rId134" Type="http://schemas.openxmlformats.org/officeDocument/2006/relationships/hyperlink" Target="https://youtu.be/5X3lODXxlxE" TargetMode="External"/><Relationship Id="rId255" Type="http://schemas.openxmlformats.org/officeDocument/2006/relationships/hyperlink" Target="https://media.spreadthesign.com/video/mp4/6/197756.mp4" TargetMode="External"/><Relationship Id="rId376" Type="http://schemas.openxmlformats.org/officeDocument/2006/relationships/hyperlink" Target="https://youtu.be/U6pAaiHDW6U" TargetMode="External"/><Relationship Id="rId497" Type="http://schemas.openxmlformats.org/officeDocument/2006/relationships/hyperlink" Target="https://media.spreadthesign.com/video/mp4/43/389851.mp4" TargetMode="External"/><Relationship Id="rId133" Type="http://schemas.openxmlformats.org/officeDocument/2006/relationships/hyperlink" Target="https://media.spreadthesign.com/video/mp4/17/273103.mp4" TargetMode="External"/><Relationship Id="rId254" Type="http://schemas.openxmlformats.org/officeDocument/2006/relationships/hyperlink" Target="https://media.spreadthesign.com/video/mp4/19/195754.mp4" TargetMode="External"/><Relationship Id="rId375" Type="http://schemas.openxmlformats.org/officeDocument/2006/relationships/hyperlink" Target="https://media.spreadthesign.com/video/mp4/17/279996.mp4" TargetMode="External"/><Relationship Id="rId496" Type="http://schemas.openxmlformats.org/officeDocument/2006/relationships/hyperlink" Target="https://media.spreadthesign.com/video/mp4/11/142021.mp4" TargetMode="External"/><Relationship Id="rId172" Type="http://schemas.openxmlformats.org/officeDocument/2006/relationships/hyperlink" Target="https://media.spreadthesign.com/video/mp4/32/166978.mp4" TargetMode="External"/><Relationship Id="rId293" Type="http://schemas.openxmlformats.org/officeDocument/2006/relationships/hyperlink" Target="https://youtu.be/rpn7UFNLHxk" TargetMode="External"/><Relationship Id="rId171" Type="http://schemas.openxmlformats.org/officeDocument/2006/relationships/hyperlink" Target="https://media.spreadthesign.com/video/mp4/17/198347.mp4" TargetMode="External"/><Relationship Id="rId292" Type="http://schemas.openxmlformats.org/officeDocument/2006/relationships/hyperlink" Target="https://media.spreadthesign.com/video/mp4/1/159108.mp4" TargetMode="External"/><Relationship Id="rId170" Type="http://schemas.openxmlformats.org/officeDocument/2006/relationships/hyperlink" Target="https://media.spreadthesign.com/video/mp4/1/17644.mp4" TargetMode="External"/><Relationship Id="rId291" Type="http://schemas.openxmlformats.org/officeDocument/2006/relationships/hyperlink" Target="https://youtu.be/_4Cg4MtSDlA" TargetMode="External"/><Relationship Id="rId290" Type="http://schemas.openxmlformats.org/officeDocument/2006/relationships/hyperlink" Target="https://media.spreadthesign.com/video/mp4/13/153705.mp4" TargetMode="External"/><Relationship Id="rId165" Type="http://schemas.openxmlformats.org/officeDocument/2006/relationships/hyperlink" Target="https://media.spreadthesign.com/video/mp4/10/17638.mp4" TargetMode="External"/><Relationship Id="rId286" Type="http://schemas.openxmlformats.org/officeDocument/2006/relationships/hyperlink" Target="https://media.spreadthesign.com/video/mp4/31/326496.mp4" TargetMode="External"/><Relationship Id="rId164" Type="http://schemas.openxmlformats.org/officeDocument/2006/relationships/hyperlink" Target="https://media.spreadthesign.com/video/mp4/21/232381.mp4" TargetMode="External"/><Relationship Id="rId285" Type="http://schemas.openxmlformats.org/officeDocument/2006/relationships/hyperlink" Target="https://media.spreadthesign.com/video/mp4/4/26450.mp4" TargetMode="External"/><Relationship Id="rId163" Type="http://schemas.openxmlformats.org/officeDocument/2006/relationships/hyperlink" Target="https://media.spreadthesign.com/video/mp4/31/324296.mp4" TargetMode="External"/><Relationship Id="rId284" Type="http://schemas.openxmlformats.org/officeDocument/2006/relationships/hyperlink" Target="https://media.spreadthesign.com/video/mp4/43/390227.mp4" TargetMode="External"/><Relationship Id="rId162" Type="http://schemas.openxmlformats.org/officeDocument/2006/relationships/hyperlink" Target="https://media.spreadthesign.com/video/mp4/43/365816.mp4" TargetMode="External"/><Relationship Id="rId283" Type="http://schemas.openxmlformats.org/officeDocument/2006/relationships/hyperlink" Target="https://media.spreadthesign.com/video/mp4/11/26447.mp4" TargetMode="External"/><Relationship Id="rId169" Type="http://schemas.openxmlformats.org/officeDocument/2006/relationships/hyperlink" Target="https://youtu.be/0xmBvubQ0kg" TargetMode="External"/><Relationship Id="rId168" Type="http://schemas.openxmlformats.org/officeDocument/2006/relationships/hyperlink" Target="http://www.ssc.education.ed.ac.uk/BSL/astronomy/moon.html" TargetMode="External"/><Relationship Id="rId289" Type="http://schemas.openxmlformats.org/officeDocument/2006/relationships/hyperlink" Target="https://lsq.uqam.ca/?q=content/lexique-de-l%E2%80%99astronomie" TargetMode="External"/><Relationship Id="rId167" Type="http://schemas.openxmlformats.org/officeDocument/2006/relationships/hyperlink" Target="https://youtu.be/_x3baBWNLsg" TargetMode="External"/><Relationship Id="rId288" Type="http://schemas.openxmlformats.org/officeDocument/2006/relationships/hyperlink" Target="https://media.spreadthesign.com/video/mp4/21/267316.mp4" TargetMode="External"/><Relationship Id="rId166" Type="http://schemas.openxmlformats.org/officeDocument/2006/relationships/hyperlink" Target="https://lsq.uqam.ca/?q=content/lexique-de-l%E2%80%99astronomie" TargetMode="External"/><Relationship Id="rId287" Type="http://schemas.openxmlformats.org/officeDocument/2006/relationships/hyperlink" Target="https://media.spreadthesign.com/video/mp4/30/183288.mp4" TargetMode="External"/><Relationship Id="rId161" Type="http://schemas.openxmlformats.org/officeDocument/2006/relationships/hyperlink" Target="https://media.spreadthesign.com/video/mp4/11/287201.mp4" TargetMode="External"/><Relationship Id="rId282" Type="http://schemas.openxmlformats.org/officeDocument/2006/relationships/hyperlink" Target="https://media.spreadthesign.com/video/mp4/2/26453.mp4" TargetMode="External"/><Relationship Id="rId160" Type="http://schemas.openxmlformats.org/officeDocument/2006/relationships/hyperlink" Target="https://media.spreadthesign.com/video/mp4/2/399227.mp4" TargetMode="External"/><Relationship Id="rId281" Type="http://schemas.openxmlformats.org/officeDocument/2006/relationships/hyperlink" Target="https://media.spreadthesign.com/video/mp4/12/26449.mp4" TargetMode="External"/><Relationship Id="rId280" Type="http://schemas.openxmlformats.org/officeDocument/2006/relationships/hyperlink" Target="https://media.spreadthesign.com/video/mp4/6/26448.mp4" TargetMode="External"/><Relationship Id="rId159" Type="http://schemas.openxmlformats.org/officeDocument/2006/relationships/hyperlink" Target="https://media.spreadthesign.com/video/mp4/12/313279.mp4" TargetMode="External"/><Relationship Id="rId154" Type="http://schemas.openxmlformats.org/officeDocument/2006/relationships/hyperlink" Target="https://media.spreadthesign.com/video/mp4/22/158247.mp4" TargetMode="External"/><Relationship Id="rId275" Type="http://schemas.openxmlformats.org/officeDocument/2006/relationships/hyperlink" Target="https://media.spreadthesign.com/video/mp4/25/65241.mp4" TargetMode="External"/><Relationship Id="rId396" Type="http://schemas.openxmlformats.org/officeDocument/2006/relationships/hyperlink" Target="https://media.spreadthesign.com/video/mp4/4/44837.mp4" TargetMode="External"/><Relationship Id="rId153" Type="http://schemas.openxmlformats.org/officeDocument/2006/relationships/hyperlink" Target="https://media.spreadthesign.com/video/mp4/25/257408.mp4" TargetMode="External"/><Relationship Id="rId274" Type="http://schemas.openxmlformats.org/officeDocument/2006/relationships/hyperlink" Target="https://media.spreadthesign.com/video/mp4/4/26450.mp4" TargetMode="External"/><Relationship Id="rId395" Type="http://schemas.openxmlformats.org/officeDocument/2006/relationships/hyperlink" Target="https://youtu.be/gJALpEdKzS8" TargetMode="External"/><Relationship Id="rId152" Type="http://schemas.openxmlformats.org/officeDocument/2006/relationships/hyperlink" Target="https://media.spreadthesign.com/video/mp4/4/240899.mp4" TargetMode="External"/><Relationship Id="rId273" Type="http://schemas.openxmlformats.org/officeDocument/2006/relationships/hyperlink" Target="https://youtu.be/KD46NkGRua4" TargetMode="External"/><Relationship Id="rId394" Type="http://schemas.openxmlformats.org/officeDocument/2006/relationships/hyperlink" Target="https://media.spreadthesign.com/video/mp4/17/277141.mp4" TargetMode="External"/><Relationship Id="rId151" Type="http://schemas.openxmlformats.org/officeDocument/2006/relationships/hyperlink" Target="https://youtu.be/TvHL-B4pz2E" TargetMode="External"/><Relationship Id="rId272" Type="http://schemas.openxmlformats.org/officeDocument/2006/relationships/hyperlink" Target="https://media.spreadthesign.com/video/mp4/17/181071.mp4" TargetMode="External"/><Relationship Id="rId393" Type="http://schemas.openxmlformats.org/officeDocument/2006/relationships/hyperlink" Target="https://media.spreadthesign.com/video/mp4/1/248355.mp4" TargetMode="External"/><Relationship Id="rId158" Type="http://schemas.openxmlformats.org/officeDocument/2006/relationships/hyperlink" Target="https://media.spreadthesign.com/video/mp4/6/230569.mp4" TargetMode="External"/><Relationship Id="rId279" Type="http://schemas.openxmlformats.org/officeDocument/2006/relationships/hyperlink" Target="https://media.spreadthesign.com/video/mp4/19/92319.mp4" TargetMode="External"/><Relationship Id="rId157" Type="http://schemas.openxmlformats.org/officeDocument/2006/relationships/hyperlink" Target="https://media.spreadthesign.com/video/mp4/3/248665.mp4" TargetMode="External"/><Relationship Id="rId278" Type="http://schemas.openxmlformats.org/officeDocument/2006/relationships/hyperlink" Target="https://media.spreadthesign.com/video/mp4/3/26451.mp4" TargetMode="External"/><Relationship Id="rId399" Type="http://schemas.openxmlformats.org/officeDocument/2006/relationships/hyperlink" Target="https://media.spreadthesign.com/video/mp4/22/192807.mp4" TargetMode="External"/><Relationship Id="rId156" Type="http://schemas.openxmlformats.org/officeDocument/2006/relationships/hyperlink" Target="https://media.spreadthesign.com/video/mp4/26/240250.mp4" TargetMode="External"/><Relationship Id="rId277" Type="http://schemas.openxmlformats.org/officeDocument/2006/relationships/hyperlink" Target="https://media.spreadthesign.com/video/mp4/26/77364.mp4" TargetMode="External"/><Relationship Id="rId398" Type="http://schemas.openxmlformats.org/officeDocument/2006/relationships/hyperlink" Target="https://media.spreadthesign.com/video/mp4/25/84793.mp4" TargetMode="External"/><Relationship Id="rId155" Type="http://schemas.openxmlformats.org/officeDocument/2006/relationships/hyperlink" Target="https://media.spreadthesign.com/video/mp4/9/161543.mp4" TargetMode="External"/><Relationship Id="rId276" Type="http://schemas.openxmlformats.org/officeDocument/2006/relationships/hyperlink" Target="https://media.spreadthesign.com/video/mp4/22/194526.mp4" TargetMode="External"/><Relationship Id="rId397" Type="http://schemas.openxmlformats.org/officeDocument/2006/relationships/hyperlink" Target="https://media.spreadthesign.com/video/mp4/29/140624.mp4" TargetMode="External"/><Relationship Id="rId40" Type="http://schemas.openxmlformats.org/officeDocument/2006/relationships/hyperlink" Target="https://youtu.be/daND_oWk4ac" TargetMode="External"/><Relationship Id="rId42" Type="http://schemas.openxmlformats.org/officeDocument/2006/relationships/hyperlink" Target="https://youtu.be/-iWn4HWTdwM" TargetMode="External"/><Relationship Id="rId41" Type="http://schemas.openxmlformats.org/officeDocument/2006/relationships/hyperlink" Target="http://www.ssc.education.ed.ac.uk/BSL/astronomy/starconstellation.html" TargetMode="External"/><Relationship Id="rId44" Type="http://schemas.openxmlformats.org/officeDocument/2006/relationships/hyperlink" Target="https://youtu.be/NB8eLdtlBvA" TargetMode="External"/><Relationship Id="rId43" Type="http://schemas.openxmlformats.org/officeDocument/2006/relationships/hyperlink" Target="https://media.spreadthesign.com/video/mp4/17/205922.mp4" TargetMode="External"/><Relationship Id="rId46" Type="http://schemas.openxmlformats.org/officeDocument/2006/relationships/hyperlink" Target="https://youtu.be/evzuUoY1CX8" TargetMode="External"/><Relationship Id="rId45" Type="http://schemas.openxmlformats.org/officeDocument/2006/relationships/hyperlink" Target="https://lsq.uqam.ca/?q=content/lexique-de-l%E2%80%99astronomie" TargetMode="External"/><Relationship Id="rId509" Type="http://schemas.openxmlformats.org/officeDocument/2006/relationships/hyperlink" Target="https://media.spreadthesign.com/video/mp4/26/233783.mp4" TargetMode="External"/><Relationship Id="rId508" Type="http://schemas.openxmlformats.org/officeDocument/2006/relationships/hyperlink" Target="https://media.spreadthesign.com/video/mp4/22/234943.mp4" TargetMode="External"/><Relationship Id="rId503" Type="http://schemas.openxmlformats.org/officeDocument/2006/relationships/hyperlink" Target="http://www.ssc.education.ed.ac.uk/BSL/astronomy/uranus.html" TargetMode="External"/><Relationship Id="rId502" Type="http://schemas.openxmlformats.org/officeDocument/2006/relationships/hyperlink" Target="https://youtu.be/0jtNxcbJNQU" TargetMode="External"/><Relationship Id="rId501" Type="http://schemas.openxmlformats.org/officeDocument/2006/relationships/hyperlink" Target="https://lsq.uqam.ca/?q=content/lexique-de-l%E2%80%99astronomie" TargetMode="External"/><Relationship Id="rId500" Type="http://schemas.openxmlformats.org/officeDocument/2006/relationships/hyperlink" Target="https://media.spreadthesign.com/video/mp4/21/159980.mp4" TargetMode="External"/><Relationship Id="rId507" Type="http://schemas.openxmlformats.org/officeDocument/2006/relationships/hyperlink" Target="https://media.spreadthesign.com/video/mp4/25/241427.mp4" TargetMode="External"/><Relationship Id="rId506" Type="http://schemas.openxmlformats.org/officeDocument/2006/relationships/hyperlink" Target="https://media.spreadthesign.com/video/mp4/4/241028.mp4" TargetMode="External"/><Relationship Id="rId505" Type="http://schemas.openxmlformats.org/officeDocument/2006/relationships/hyperlink" Target="https://youtu.be/UpQqPdp75A8" TargetMode="External"/><Relationship Id="rId504" Type="http://schemas.openxmlformats.org/officeDocument/2006/relationships/hyperlink" Target="https://media.spreadthesign.com/video/mp4/17/290751.mp4" TargetMode="External"/><Relationship Id="rId48" Type="http://schemas.openxmlformats.org/officeDocument/2006/relationships/hyperlink" Target="https://youtu.be/sZHXkJ5atcI" TargetMode="External"/><Relationship Id="rId47" Type="http://schemas.openxmlformats.org/officeDocument/2006/relationships/hyperlink" Target="http://www.ssc.education.ed.ac.uk/BSL/astronomy/dwarfplanet.html" TargetMode="External"/><Relationship Id="rId49" Type="http://schemas.openxmlformats.org/officeDocument/2006/relationships/hyperlink" Target="https://lsq.uqam.ca/?q=content/lexique-de-l%E2%80%99astronomie" TargetMode="External"/><Relationship Id="rId31" Type="http://schemas.openxmlformats.org/officeDocument/2006/relationships/hyperlink" Target="https://youtu.be/6nowtGvBNtw" TargetMode="External"/><Relationship Id="rId30" Type="http://schemas.openxmlformats.org/officeDocument/2006/relationships/hyperlink" Target="https://youtu.be/yE2sE2L2f7s" TargetMode="External"/><Relationship Id="rId33" Type="http://schemas.openxmlformats.org/officeDocument/2006/relationships/hyperlink" Target="https://youtu.be/Alv47I4qda0" TargetMode="External"/><Relationship Id="rId32" Type="http://schemas.openxmlformats.org/officeDocument/2006/relationships/hyperlink" Target="https://lsq.uqam.ca/?q=content/lexique-de-l%E2%80%99astronomie" TargetMode="External"/><Relationship Id="rId35" Type="http://schemas.openxmlformats.org/officeDocument/2006/relationships/hyperlink" Target="https://www.youtube.com/watch?v=aOZ7GnR2I2U&amp;feature=youtu.be" TargetMode="External"/><Relationship Id="rId34" Type="http://schemas.openxmlformats.org/officeDocument/2006/relationships/hyperlink" Target="https://media.spreadthesign.com/video/mp4/17/206081.mp4" TargetMode="External"/><Relationship Id="rId37" Type="http://schemas.openxmlformats.org/officeDocument/2006/relationships/hyperlink" Target="https://youtu.be/F48_S0hkDA0" TargetMode="External"/><Relationship Id="rId36" Type="http://schemas.openxmlformats.org/officeDocument/2006/relationships/hyperlink" Target="https://lsq.uqam.ca/?q=content/lexique-de-l%E2%80%99astronomie" TargetMode="External"/><Relationship Id="rId39" Type="http://schemas.openxmlformats.org/officeDocument/2006/relationships/hyperlink" Target="https://lsq.uqam.ca/?q=content/lexique-de-l%E2%80%99astronomie" TargetMode="External"/><Relationship Id="rId38" Type="http://schemas.openxmlformats.org/officeDocument/2006/relationships/hyperlink" Target="http://www.ssc.education.ed.ac.uk/BSL/astronomy/comet.html" TargetMode="External"/><Relationship Id="rId20" Type="http://schemas.openxmlformats.org/officeDocument/2006/relationships/hyperlink" Target="https://youtu.be/C_2stE2aLro" TargetMode="External"/><Relationship Id="rId22" Type="http://schemas.openxmlformats.org/officeDocument/2006/relationships/hyperlink" Target="https://lsq.uqam.ca/?q=content/lexique-de-l%E2%80%99astronomie" TargetMode="External"/><Relationship Id="rId21" Type="http://schemas.openxmlformats.org/officeDocument/2006/relationships/hyperlink" Target="https://www.youtube.com/watch?v=rmrkaGw18xA&amp;feature=youtu.be" TargetMode="External"/><Relationship Id="rId24" Type="http://schemas.openxmlformats.org/officeDocument/2006/relationships/hyperlink" Target="https://youtu.be/wPGsK_RqY1I" TargetMode="External"/><Relationship Id="rId23" Type="http://schemas.openxmlformats.org/officeDocument/2006/relationships/hyperlink" Target="https://youtu.be/p0pK718J_YA" TargetMode="External"/><Relationship Id="rId409" Type="http://schemas.openxmlformats.org/officeDocument/2006/relationships/hyperlink" Target="https://media.spreadthesign.com/video/mp4/11/136565.mp4" TargetMode="External"/><Relationship Id="rId404" Type="http://schemas.openxmlformats.org/officeDocument/2006/relationships/hyperlink" Target="https://media.spreadthesign.com/video/mp4/19/89167.mp4" TargetMode="External"/><Relationship Id="rId525" Type="http://schemas.openxmlformats.org/officeDocument/2006/relationships/hyperlink" Target="https://media.spreadthesign.com/video/mp4/3/231070.mp4" TargetMode="External"/><Relationship Id="rId403" Type="http://schemas.openxmlformats.org/officeDocument/2006/relationships/hyperlink" Target="https://media.spreadthesign.com/video/mp4/3/157827.mp4" TargetMode="External"/><Relationship Id="rId524" Type="http://schemas.openxmlformats.org/officeDocument/2006/relationships/hyperlink" Target="https://media.spreadthesign.com/video/mp4/26/233778.mp4" TargetMode="External"/><Relationship Id="rId402" Type="http://schemas.openxmlformats.org/officeDocument/2006/relationships/hyperlink" Target="https://media.spreadthesign.com/video/mp4/26/176878.mp4" TargetMode="External"/><Relationship Id="rId523" Type="http://schemas.openxmlformats.org/officeDocument/2006/relationships/hyperlink" Target="https://media.spreadthesign.com/video/mp4/22/234946.mp4" TargetMode="External"/><Relationship Id="rId401" Type="http://schemas.openxmlformats.org/officeDocument/2006/relationships/hyperlink" Target="https://media.spreadthesign.com/video/mp4/38/212685.mp4" TargetMode="External"/><Relationship Id="rId522" Type="http://schemas.openxmlformats.org/officeDocument/2006/relationships/hyperlink" Target="https://media.spreadthesign.com/video/mp4/25/241434.mp4" TargetMode="External"/><Relationship Id="rId408" Type="http://schemas.openxmlformats.org/officeDocument/2006/relationships/hyperlink" Target="https://media.spreadthesign.com/video/mp4/2/402819.mp4" TargetMode="External"/><Relationship Id="rId529" Type="http://schemas.openxmlformats.org/officeDocument/2006/relationships/hyperlink" Target="https://media.spreadthesign.com/video/mp4/35/351670.mp4" TargetMode="External"/><Relationship Id="rId407" Type="http://schemas.openxmlformats.org/officeDocument/2006/relationships/hyperlink" Target="https://media.spreadthesign.com/video/mp4/12/227962.mp4" TargetMode="External"/><Relationship Id="rId528" Type="http://schemas.openxmlformats.org/officeDocument/2006/relationships/hyperlink" Target="https://media.spreadthesign.com/video/mp4/43/381714.mp4" TargetMode="External"/><Relationship Id="rId406" Type="http://schemas.openxmlformats.org/officeDocument/2006/relationships/hyperlink" Target="https://media.spreadthesign.com/video/mp4/14/229091.mp4" TargetMode="External"/><Relationship Id="rId527" Type="http://schemas.openxmlformats.org/officeDocument/2006/relationships/hyperlink" Target="https://media.spreadthesign.com/video/mp4/11/287276.mp4" TargetMode="External"/><Relationship Id="rId405" Type="http://schemas.openxmlformats.org/officeDocument/2006/relationships/hyperlink" Target="https://media.spreadthesign.com/video/mp4/6/120074.mp4" TargetMode="External"/><Relationship Id="rId526" Type="http://schemas.openxmlformats.org/officeDocument/2006/relationships/hyperlink" Target="https://media.spreadthesign.com/video/mp4/12/313554.mp4" TargetMode="External"/><Relationship Id="rId26" Type="http://schemas.openxmlformats.org/officeDocument/2006/relationships/hyperlink" Target="https://youtu.be/GEpv3MwtRWE" TargetMode="External"/><Relationship Id="rId25" Type="http://schemas.openxmlformats.org/officeDocument/2006/relationships/hyperlink" Target="https://lsq.uqam.ca/?q=content/lexique-de-l%E2%80%99astronomie" TargetMode="External"/><Relationship Id="rId28" Type="http://schemas.openxmlformats.org/officeDocument/2006/relationships/hyperlink" Target="https://youtu.be/83opW72EIFw" TargetMode="External"/><Relationship Id="rId27" Type="http://schemas.openxmlformats.org/officeDocument/2006/relationships/hyperlink" Target="http://www.ssc.education.ed.ac.uk/BSL/astronomy/bigbang.html" TargetMode="External"/><Relationship Id="rId400" Type="http://schemas.openxmlformats.org/officeDocument/2006/relationships/hyperlink" Target="https://media.spreadthesign.com/video/mp4/9/190349.mp4" TargetMode="External"/><Relationship Id="rId521" Type="http://schemas.openxmlformats.org/officeDocument/2006/relationships/hyperlink" Target="https://media.spreadthesign.com/video/mp4/4/258494.mp4" TargetMode="External"/><Relationship Id="rId29" Type="http://schemas.openxmlformats.org/officeDocument/2006/relationships/hyperlink" Target="https://lsq.uqam.ca/?q=content/lexique-de-l%E2%80%99astronomie" TargetMode="External"/><Relationship Id="rId520" Type="http://schemas.openxmlformats.org/officeDocument/2006/relationships/hyperlink" Target="https://youtu.be/yDHPWgHNQMQ" TargetMode="External"/><Relationship Id="rId11" Type="http://schemas.openxmlformats.org/officeDocument/2006/relationships/hyperlink" Target="https://media.spreadthesign.com/video/mp4/3/264900.mp4" TargetMode="External"/><Relationship Id="rId10" Type="http://schemas.openxmlformats.org/officeDocument/2006/relationships/hyperlink" Target="https://media.spreadthesign.com/video/mp4/26/239507.mp4" TargetMode="External"/><Relationship Id="rId13" Type="http://schemas.openxmlformats.org/officeDocument/2006/relationships/hyperlink" Target="https://media.spreadthesign.com/video/mp4/12/312179.mp4" TargetMode="External"/><Relationship Id="rId12" Type="http://schemas.openxmlformats.org/officeDocument/2006/relationships/hyperlink" Target="https://media.spreadthesign.com/video/mp4/14/322148.mp4" TargetMode="External"/><Relationship Id="rId519" Type="http://schemas.openxmlformats.org/officeDocument/2006/relationships/hyperlink" Target="https://media.spreadthesign.com/video/mp4/17/290748.mp4" TargetMode="External"/><Relationship Id="rId514" Type="http://schemas.openxmlformats.org/officeDocument/2006/relationships/hyperlink" Target="https://media.spreadthesign.com/video/mp4/31/328402.mp4" TargetMode="External"/><Relationship Id="rId513" Type="http://schemas.openxmlformats.org/officeDocument/2006/relationships/hyperlink" Target="https://media.spreadthesign.com/video/mp4/43/381705.mp4" TargetMode="External"/><Relationship Id="rId512" Type="http://schemas.openxmlformats.org/officeDocument/2006/relationships/hyperlink" Target="https://media.spreadthesign.com/video/mp4/11/287267.mp4" TargetMode="External"/><Relationship Id="rId511" Type="http://schemas.openxmlformats.org/officeDocument/2006/relationships/hyperlink" Target="https://media.spreadthesign.com/video/mp4/12/313944.mp4" TargetMode="External"/><Relationship Id="rId518" Type="http://schemas.openxmlformats.org/officeDocument/2006/relationships/hyperlink" Target="http://www.ssc.education.ed.ac.uk/BSL/astronomy/venus.html" TargetMode="External"/><Relationship Id="rId517" Type="http://schemas.openxmlformats.org/officeDocument/2006/relationships/hyperlink" Target="https://youtu.be/I4hlzO_LeCo" TargetMode="External"/><Relationship Id="rId516" Type="http://schemas.openxmlformats.org/officeDocument/2006/relationships/hyperlink" Target="https://lsq.uqam.ca/?q=content/lexique-de-l%E2%80%99astronomie" TargetMode="External"/><Relationship Id="rId515" Type="http://schemas.openxmlformats.org/officeDocument/2006/relationships/hyperlink" Target="https://media.spreadthesign.com/video/mp4/21/234824.mp4" TargetMode="External"/><Relationship Id="rId15" Type="http://schemas.openxmlformats.org/officeDocument/2006/relationships/hyperlink" Target="https://media.spreadthesign.com/video/mp4/43/375354.mp4" TargetMode="External"/><Relationship Id="rId14" Type="http://schemas.openxmlformats.org/officeDocument/2006/relationships/hyperlink" Target="https://media.spreadthesign.com/video/mp4/11/288918.mp4" TargetMode="External"/><Relationship Id="rId17" Type="http://schemas.openxmlformats.org/officeDocument/2006/relationships/hyperlink" Target="https://media.spreadthesign.com/video/mp4/21/306646.mp4" TargetMode="External"/><Relationship Id="rId16" Type="http://schemas.openxmlformats.org/officeDocument/2006/relationships/hyperlink" Target="https://media.spreadthesign.com/video/mp4/31/324255.mp4" TargetMode="External"/><Relationship Id="rId19" Type="http://schemas.openxmlformats.org/officeDocument/2006/relationships/hyperlink" Target="https://youtu.be/p0pK718J_YA" TargetMode="External"/><Relationship Id="rId510" Type="http://schemas.openxmlformats.org/officeDocument/2006/relationships/hyperlink" Target="https://media.spreadthesign.com/video/mp4/3/231069.mp4" TargetMode="External"/><Relationship Id="rId18" Type="http://schemas.openxmlformats.org/officeDocument/2006/relationships/hyperlink" Target="https://lsq.uqam.ca/?q=content/lexique-de-l%E2%80%99astronomie" TargetMode="External"/><Relationship Id="rId84" Type="http://schemas.openxmlformats.org/officeDocument/2006/relationships/hyperlink" Target="https://media.spreadthesign.com/video/mp4/42/391031.mp4" TargetMode="External"/><Relationship Id="rId83" Type="http://schemas.openxmlformats.org/officeDocument/2006/relationships/hyperlink" Target="https://media.spreadthesign.com/video/mp4/2/371921.mp4" TargetMode="External"/><Relationship Id="rId86" Type="http://schemas.openxmlformats.org/officeDocument/2006/relationships/hyperlink" Target="https://lsq.uqam.ca/?q=content/lexique-de-l%E2%80%99astronomie" TargetMode="External"/><Relationship Id="rId85" Type="http://schemas.openxmlformats.org/officeDocument/2006/relationships/hyperlink" Target="https://media.spreadthesign.com/video/mp4/10/13136.mp4" TargetMode="External"/><Relationship Id="rId88" Type="http://schemas.openxmlformats.org/officeDocument/2006/relationships/hyperlink" Target="https://media.spreadthesign.com/video/mp4/7/350698.mp4" TargetMode="External"/><Relationship Id="rId87" Type="http://schemas.openxmlformats.org/officeDocument/2006/relationships/hyperlink" Target="https://media.spreadthesign.com/video/mp4/13/48581.mp4" TargetMode="External"/><Relationship Id="rId89" Type="http://schemas.openxmlformats.org/officeDocument/2006/relationships/hyperlink" Target="https://youtu.be/oAbQAJkj5H8" TargetMode="External"/><Relationship Id="rId80" Type="http://schemas.openxmlformats.org/officeDocument/2006/relationships/hyperlink" Target="https://media.spreadthesign.com/video/mp4/22/242890.mp4" TargetMode="External"/><Relationship Id="rId82" Type="http://schemas.openxmlformats.org/officeDocument/2006/relationships/hyperlink" Target="https://media.spreadthesign.com/video/mp4/26/250670.mp4" TargetMode="External"/><Relationship Id="rId81" Type="http://schemas.openxmlformats.org/officeDocument/2006/relationships/hyperlink" Target="https://media.spreadthesign.com/video/mp4/9/277684.mp4" TargetMode="External"/><Relationship Id="rId73" Type="http://schemas.openxmlformats.org/officeDocument/2006/relationships/hyperlink" Target="https://youtu.be/fu4cCzzeIrE" TargetMode="External"/><Relationship Id="rId72" Type="http://schemas.openxmlformats.org/officeDocument/2006/relationships/hyperlink" Target="https://youtu.be/-ESf5Zy0epc" TargetMode="External"/><Relationship Id="rId75" Type="http://schemas.openxmlformats.org/officeDocument/2006/relationships/hyperlink" Target="https://media.spreadthesign.com/video/mp4/13/246038.mp4" TargetMode="External"/><Relationship Id="rId74" Type="http://schemas.openxmlformats.org/officeDocument/2006/relationships/hyperlink" Target="https://lsq.uqam.ca/?q=content/lexique-de-l%E2%80%99astronomie" TargetMode="External"/><Relationship Id="rId77" Type="http://schemas.openxmlformats.org/officeDocument/2006/relationships/hyperlink" Target="https://media.spreadthesign.com/video/mp4/17/272991.mp4" TargetMode="External"/><Relationship Id="rId76" Type="http://schemas.openxmlformats.org/officeDocument/2006/relationships/hyperlink" Target="https://youtu.be/rEqraQbpCss" TargetMode="External"/><Relationship Id="rId79" Type="http://schemas.openxmlformats.org/officeDocument/2006/relationships/hyperlink" Target="https://media.spreadthesign.com/video/mp4/4/273924.mp4" TargetMode="External"/><Relationship Id="rId78" Type="http://schemas.openxmlformats.org/officeDocument/2006/relationships/hyperlink" Target="https://youtu.be/cQKKAFg09HM" TargetMode="External"/><Relationship Id="rId71" Type="http://schemas.openxmlformats.org/officeDocument/2006/relationships/hyperlink" Target="https://lsq.uqam.ca/?q=content/lexique-de-l%E2%80%99astronomie" TargetMode="External"/><Relationship Id="rId70" Type="http://schemas.openxmlformats.org/officeDocument/2006/relationships/hyperlink" Target="https://youtu.be/DnxlkzzTs8g" TargetMode="External"/><Relationship Id="rId62" Type="http://schemas.openxmlformats.org/officeDocument/2006/relationships/hyperlink" Target="http://www.ssc.education.ed.ac.uk/BSL/astronomy/galaxy.html" TargetMode="External"/><Relationship Id="rId61" Type="http://schemas.openxmlformats.org/officeDocument/2006/relationships/hyperlink" Target="https://youtu.be/6OiHn9vIGjY" TargetMode="External"/><Relationship Id="rId64" Type="http://schemas.openxmlformats.org/officeDocument/2006/relationships/hyperlink" Target="https://lsq.uqam.ca/?q=content/lexique-de-l%E2%80%99astronomie" TargetMode="External"/><Relationship Id="rId63" Type="http://schemas.openxmlformats.org/officeDocument/2006/relationships/hyperlink" Target="https://youtu.be/xaumYpf47k0" TargetMode="External"/><Relationship Id="rId66" Type="http://schemas.openxmlformats.org/officeDocument/2006/relationships/hyperlink" Target="http://www.ssc.education.ed.ac.uk/BSL/astronomy/globularcluster.html" TargetMode="External"/><Relationship Id="rId65" Type="http://schemas.openxmlformats.org/officeDocument/2006/relationships/hyperlink" Target="https://youtu.be/r8__t73xmos" TargetMode="External"/><Relationship Id="rId68" Type="http://schemas.openxmlformats.org/officeDocument/2006/relationships/hyperlink" Target="https://youtu.be/0OQ0rI1khXo" TargetMode="External"/><Relationship Id="rId67" Type="http://schemas.openxmlformats.org/officeDocument/2006/relationships/hyperlink" Target="https://lsq.uqam.ca/?q=content/lexique-de-l%E2%80%99astronomie" TargetMode="External"/><Relationship Id="rId60" Type="http://schemas.openxmlformats.org/officeDocument/2006/relationships/hyperlink" Target="https://lsq.uqam.ca/?q=content/lexique-de-l%E2%80%99astronomie" TargetMode="External"/><Relationship Id="rId69" Type="http://schemas.openxmlformats.org/officeDocument/2006/relationships/hyperlink" Target="http://www.ssc.education.ed.ac.uk/BSL/astronomy/jupiter.html" TargetMode="External"/><Relationship Id="rId51" Type="http://schemas.openxmlformats.org/officeDocument/2006/relationships/hyperlink" Target="http://www.ssc.education.ed.ac.uk/BSL/astronomy/earth.html" TargetMode="External"/><Relationship Id="rId50" Type="http://schemas.openxmlformats.org/officeDocument/2006/relationships/hyperlink" Target="https://youtu.be/-jXixUWdNRw" TargetMode="External"/><Relationship Id="rId53" Type="http://schemas.openxmlformats.org/officeDocument/2006/relationships/hyperlink" Target="https://lsq.uqam.ca/?q=content/lexique-de-l%E2%80%99astronomie" TargetMode="External"/><Relationship Id="rId52" Type="http://schemas.openxmlformats.org/officeDocument/2006/relationships/hyperlink" Target="https://youtu.be/9mSPqsyW2y8" TargetMode="External"/><Relationship Id="rId55" Type="http://schemas.openxmlformats.org/officeDocument/2006/relationships/hyperlink" Target="https://lsq.uqam.ca/?q=content/lexique-de-l%E2%80%99astronomie" TargetMode="External"/><Relationship Id="rId54" Type="http://schemas.openxmlformats.org/officeDocument/2006/relationships/hyperlink" Target="https://youtu.be/AxeWEiCtvnE" TargetMode="External"/><Relationship Id="rId57" Type="http://schemas.openxmlformats.org/officeDocument/2006/relationships/hyperlink" Target="https://youtu.be/Ud0_oVxuKGg" TargetMode="External"/><Relationship Id="rId56" Type="http://schemas.openxmlformats.org/officeDocument/2006/relationships/hyperlink" Target="https://youtu.be/CDqFjDQmKhE" TargetMode="External"/><Relationship Id="rId59" Type="http://schemas.openxmlformats.org/officeDocument/2006/relationships/hyperlink" Target="https://youtu.be/1InH1DZ6AqQ" TargetMode="External"/><Relationship Id="rId58" Type="http://schemas.openxmlformats.org/officeDocument/2006/relationships/hyperlink" Target="https://lsq.uqam.ca/?q=content/lexique-de-l%E2%80%99astronomie" TargetMode="External"/><Relationship Id="rId107" Type="http://schemas.openxmlformats.org/officeDocument/2006/relationships/hyperlink" Target="https://media.spreadthesign.com/video/mp4/43/365772.mp4" TargetMode="External"/><Relationship Id="rId228" Type="http://schemas.openxmlformats.org/officeDocument/2006/relationships/hyperlink" Target="https://media.spreadthesign.com/video/mp4/38/212792.mp4" TargetMode="External"/><Relationship Id="rId349" Type="http://schemas.openxmlformats.org/officeDocument/2006/relationships/hyperlink" Target="https://media.spreadthesign.com/video/mp4/1/290158.mp4" TargetMode="External"/><Relationship Id="rId106" Type="http://schemas.openxmlformats.org/officeDocument/2006/relationships/hyperlink" Target="https://media.spreadthesign.com/video/mp4/11/47636.mp4" TargetMode="External"/><Relationship Id="rId227" Type="http://schemas.openxmlformats.org/officeDocument/2006/relationships/hyperlink" Target="https://media.spreadthesign.com/video/mp4/22/226668.mp4" TargetMode="External"/><Relationship Id="rId348" Type="http://schemas.openxmlformats.org/officeDocument/2006/relationships/hyperlink" Target="https://youtu.be/yx9cN0H-2HA" TargetMode="External"/><Relationship Id="rId469" Type="http://schemas.openxmlformats.org/officeDocument/2006/relationships/hyperlink" Target="https://media.spreadthesign.com/video/mp4/2/53793.mp4" TargetMode="External"/><Relationship Id="rId105" Type="http://schemas.openxmlformats.org/officeDocument/2006/relationships/hyperlink" Target="https://media.spreadthesign.com/video/mp4/12/13137.mp4" TargetMode="External"/><Relationship Id="rId226" Type="http://schemas.openxmlformats.org/officeDocument/2006/relationships/hyperlink" Target="https://media.spreadthesign.com/video/mp4/25/123235.mp4" TargetMode="External"/><Relationship Id="rId347" Type="http://schemas.openxmlformats.org/officeDocument/2006/relationships/hyperlink" Target="https://youtu.be/jTu4ZEAnPSY" TargetMode="External"/><Relationship Id="rId468" Type="http://schemas.openxmlformats.org/officeDocument/2006/relationships/hyperlink" Target="https://media.spreadthesign.com/video/mp4/12/317499.mp4" TargetMode="External"/><Relationship Id="rId104" Type="http://schemas.openxmlformats.org/officeDocument/2006/relationships/hyperlink" Target="https://media.spreadthesign.com/video/mp4/14/267794.mp4" TargetMode="External"/><Relationship Id="rId225" Type="http://schemas.openxmlformats.org/officeDocument/2006/relationships/hyperlink" Target="https://media.spreadthesign.com/video/mp4/4/113058.mp4" TargetMode="External"/><Relationship Id="rId346" Type="http://schemas.openxmlformats.org/officeDocument/2006/relationships/hyperlink" Target="https://lsq.uqam.ca/?q=content/lexique-de-l%E2%80%99astronomie" TargetMode="External"/><Relationship Id="rId467" Type="http://schemas.openxmlformats.org/officeDocument/2006/relationships/hyperlink" Target="https://media.spreadthesign.com/video/mp4/19/92018.mp4" TargetMode="External"/><Relationship Id="rId109" Type="http://schemas.openxmlformats.org/officeDocument/2006/relationships/hyperlink" Target="https://media.spreadthesign.com/video/mp4/31/329388.mp4" TargetMode="External"/><Relationship Id="rId108" Type="http://schemas.openxmlformats.org/officeDocument/2006/relationships/hyperlink" Target="https://media.spreadthesign.com/video/mp4/42/390994.mp4" TargetMode="External"/><Relationship Id="rId229" Type="http://schemas.openxmlformats.org/officeDocument/2006/relationships/hyperlink" Target="https://media.spreadthesign.com/video/mp4/26/166432.mp4" TargetMode="External"/><Relationship Id="rId220" Type="http://schemas.openxmlformats.org/officeDocument/2006/relationships/hyperlink" Target="https://lsq.uqam.ca/?q=content/lexique-de-l%E2%80%99astronomie" TargetMode="External"/><Relationship Id="rId341" Type="http://schemas.openxmlformats.org/officeDocument/2006/relationships/hyperlink" Target="https://media.spreadthesign.com/video/mp4/42/393146.mp4" TargetMode="External"/><Relationship Id="rId462" Type="http://schemas.openxmlformats.org/officeDocument/2006/relationships/hyperlink" Target="https://media.spreadthesign.com/video/mp4/22/208957.mp4" TargetMode="External"/><Relationship Id="rId340" Type="http://schemas.openxmlformats.org/officeDocument/2006/relationships/hyperlink" Target="https://media.spreadthesign.com/video/mp4/43/387830.mp4" TargetMode="External"/><Relationship Id="rId461" Type="http://schemas.openxmlformats.org/officeDocument/2006/relationships/hyperlink" Target="https://media.spreadthesign.com/video/mp4/25/84979.mp4" TargetMode="External"/><Relationship Id="rId460" Type="http://schemas.openxmlformats.org/officeDocument/2006/relationships/hyperlink" Target="https://media.spreadthesign.com/video/mp4/29/146265.mp4" TargetMode="External"/><Relationship Id="rId103" Type="http://schemas.openxmlformats.org/officeDocument/2006/relationships/hyperlink" Target="https://media.spreadthesign.com/video/mp4/6/13143.mp4" TargetMode="External"/><Relationship Id="rId224" Type="http://schemas.openxmlformats.org/officeDocument/2006/relationships/hyperlink" Target="https://youtu.be/Ma0kCOBK9WI" TargetMode="External"/><Relationship Id="rId345" Type="http://schemas.openxmlformats.org/officeDocument/2006/relationships/hyperlink" Target="https://media.spreadthesign.com/video/mp4/21/186664.mp4" TargetMode="External"/><Relationship Id="rId466" Type="http://schemas.openxmlformats.org/officeDocument/2006/relationships/hyperlink" Target="https://media.spreadthesign.com/video/mp4/3/232261.mp4" TargetMode="External"/><Relationship Id="rId102" Type="http://schemas.openxmlformats.org/officeDocument/2006/relationships/hyperlink" Target="https://media.spreadthesign.com/video/mp4/19/59395.mp4" TargetMode="External"/><Relationship Id="rId223" Type="http://schemas.openxmlformats.org/officeDocument/2006/relationships/hyperlink" Target="https://media.spreadthesign.com/video/mp4/17/224138.mp4" TargetMode="External"/><Relationship Id="rId344" Type="http://schemas.openxmlformats.org/officeDocument/2006/relationships/hyperlink" Target="https://media.spreadthesign.com/video/mp4/30/102895.mp4" TargetMode="External"/><Relationship Id="rId465" Type="http://schemas.openxmlformats.org/officeDocument/2006/relationships/hyperlink" Target="https://media.spreadthesign.com/video/mp4/26/81148.mp4" TargetMode="External"/><Relationship Id="rId101" Type="http://schemas.openxmlformats.org/officeDocument/2006/relationships/hyperlink" Target="https://media.spreadthesign.com/video/mp4/3/13141.mp4" TargetMode="External"/><Relationship Id="rId222" Type="http://schemas.openxmlformats.org/officeDocument/2006/relationships/hyperlink" Target="https://media.spreadthesign.com/video/mp4/1/99368.mp4" TargetMode="External"/><Relationship Id="rId343" Type="http://schemas.openxmlformats.org/officeDocument/2006/relationships/hyperlink" Target="https://media.spreadthesign.com/video/mp4/31/110968.mp4" TargetMode="External"/><Relationship Id="rId464" Type="http://schemas.openxmlformats.org/officeDocument/2006/relationships/hyperlink" Target="https://media.spreadthesign.com/video/mp4/26/81148.mp4" TargetMode="External"/><Relationship Id="rId100" Type="http://schemas.openxmlformats.org/officeDocument/2006/relationships/hyperlink" Target="https://media.spreadthesign.com/video/mp4/26/233780.mp4" TargetMode="External"/><Relationship Id="rId221" Type="http://schemas.openxmlformats.org/officeDocument/2006/relationships/hyperlink" Target="https://youtu.be/V8WVd_biyws" TargetMode="External"/><Relationship Id="rId342" Type="http://schemas.openxmlformats.org/officeDocument/2006/relationships/hyperlink" Target="https://media.spreadthesign.com/video/mp4/35/359580.mp4" TargetMode="External"/><Relationship Id="rId463" Type="http://schemas.openxmlformats.org/officeDocument/2006/relationships/hyperlink" Target="https://media.spreadthesign.com/video/mp4/9/151602.mp4" TargetMode="External"/><Relationship Id="rId217" Type="http://schemas.openxmlformats.org/officeDocument/2006/relationships/hyperlink" Target="http://www.ssc.education.ed.ac.uk/BSL/astronomy/opencluster.html" TargetMode="External"/><Relationship Id="rId338" Type="http://schemas.openxmlformats.org/officeDocument/2006/relationships/hyperlink" Target="https://media.spreadthesign.com/video/mp4/2/397220.mp4" TargetMode="External"/><Relationship Id="rId459" Type="http://schemas.openxmlformats.org/officeDocument/2006/relationships/hyperlink" Target="https://media.spreadthesign.com/video/mp4/4/111753.mp4" TargetMode="External"/><Relationship Id="rId216" Type="http://schemas.openxmlformats.org/officeDocument/2006/relationships/hyperlink" Target="https://youtu.be/rRTEhM1Im-M" TargetMode="External"/><Relationship Id="rId337" Type="http://schemas.openxmlformats.org/officeDocument/2006/relationships/hyperlink" Target="https://media.spreadthesign.com/video/mp4/12/100408.mp4" TargetMode="External"/><Relationship Id="rId458" Type="http://schemas.openxmlformats.org/officeDocument/2006/relationships/hyperlink" Target="https://youtu.be/QCo-U8PtYdw" TargetMode="External"/><Relationship Id="rId215" Type="http://schemas.openxmlformats.org/officeDocument/2006/relationships/hyperlink" Target="https://lsq.uqam.ca/?q=content/lexique-de-l%E2%80%99astronomie" TargetMode="External"/><Relationship Id="rId336" Type="http://schemas.openxmlformats.org/officeDocument/2006/relationships/hyperlink" Target="https://media.spreadthesign.com/video/mp4/14/148391.mp4" TargetMode="External"/><Relationship Id="rId457" Type="http://schemas.openxmlformats.org/officeDocument/2006/relationships/hyperlink" Target="https://media.spreadthesign.com/video/mp4/17/277184.mp4" TargetMode="External"/><Relationship Id="rId214" Type="http://schemas.openxmlformats.org/officeDocument/2006/relationships/hyperlink" Target="https://youtu.be/mLAOSHAO6Ns" TargetMode="External"/><Relationship Id="rId335" Type="http://schemas.openxmlformats.org/officeDocument/2006/relationships/hyperlink" Target="https://media.spreadthesign.com/video/mp4/6/136242.mp4" TargetMode="External"/><Relationship Id="rId456" Type="http://schemas.openxmlformats.org/officeDocument/2006/relationships/hyperlink" Target="https://media.spreadthesign.com/video/mp4/1/248470.mp4" TargetMode="External"/><Relationship Id="rId219" Type="http://schemas.openxmlformats.org/officeDocument/2006/relationships/hyperlink" Target="https://media.spreadthesign.com/video/mp4/10/187429.mp4" TargetMode="External"/><Relationship Id="rId218" Type="http://schemas.openxmlformats.org/officeDocument/2006/relationships/hyperlink" Target="https://media.spreadthesign.com/video/mp4/30/220823.mp4" TargetMode="External"/><Relationship Id="rId339" Type="http://schemas.openxmlformats.org/officeDocument/2006/relationships/hyperlink" Target="https://media.spreadthesign.com/video/mp4/11/358318.mp4" TargetMode="External"/><Relationship Id="rId330" Type="http://schemas.openxmlformats.org/officeDocument/2006/relationships/hyperlink" Target="https://media.spreadthesign.com/video/mp4/22/138158.mp4" TargetMode="External"/><Relationship Id="rId451" Type="http://schemas.openxmlformats.org/officeDocument/2006/relationships/hyperlink" Target="https://media.spreadthesign.com/video/mp4/43/388483.mp4" TargetMode="External"/><Relationship Id="rId450" Type="http://schemas.openxmlformats.org/officeDocument/2006/relationships/hyperlink" Target="https://media.spreadthesign.com/video/mp4/11/288642.mp4" TargetMode="External"/><Relationship Id="rId213" Type="http://schemas.openxmlformats.org/officeDocument/2006/relationships/hyperlink" Target="https://youtu.be/OJ9Gwt7-UGc" TargetMode="External"/><Relationship Id="rId334" Type="http://schemas.openxmlformats.org/officeDocument/2006/relationships/hyperlink" Target="https://media.spreadthesign.com/video/mp4/19/76123.mp4" TargetMode="External"/><Relationship Id="rId455" Type="http://schemas.openxmlformats.org/officeDocument/2006/relationships/hyperlink" Target="https://youtu.be/C_2stE2aLro" TargetMode="External"/><Relationship Id="rId212" Type="http://schemas.openxmlformats.org/officeDocument/2006/relationships/hyperlink" Target="https://lsq.uqam.ca/?q=content/lexique-de-l%E2%80%99astronomie" TargetMode="External"/><Relationship Id="rId333" Type="http://schemas.openxmlformats.org/officeDocument/2006/relationships/hyperlink" Target="https://media.spreadthesign.com/video/mp4/3/136996.mp4" TargetMode="External"/><Relationship Id="rId454" Type="http://schemas.openxmlformats.org/officeDocument/2006/relationships/hyperlink" Target="https://youtu.be/qE5jbObz6a8" TargetMode="External"/><Relationship Id="rId211" Type="http://schemas.openxmlformats.org/officeDocument/2006/relationships/hyperlink" Target="https://media.spreadthesign.com/video/mp4/21/257312.mp4" TargetMode="External"/><Relationship Id="rId332" Type="http://schemas.openxmlformats.org/officeDocument/2006/relationships/hyperlink" Target="https://media.spreadthesign.com/video/mp4/26/83486.mp4" TargetMode="External"/><Relationship Id="rId453" Type="http://schemas.openxmlformats.org/officeDocument/2006/relationships/hyperlink" Target="https://lsq.uqam.ca/?q=content/lexique-de-l%E2%80%99astronomie" TargetMode="External"/><Relationship Id="rId210" Type="http://schemas.openxmlformats.org/officeDocument/2006/relationships/hyperlink" Target="https://media.spreadthesign.com/video/mp4/31/324482.mp4" TargetMode="External"/><Relationship Id="rId331" Type="http://schemas.openxmlformats.org/officeDocument/2006/relationships/hyperlink" Target="https://media.spreadthesign.com/video/mp4/9/149804.mp4" TargetMode="External"/><Relationship Id="rId452" Type="http://schemas.openxmlformats.org/officeDocument/2006/relationships/hyperlink" Target="https://media.spreadthesign.com/video/mp4/21/306665.mp4" TargetMode="External"/><Relationship Id="rId370" Type="http://schemas.openxmlformats.org/officeDocument/2006/relationships/hyperlink" Target="https://media.spreadthesign.com/video/mp4/13/155608.mp4" TargetMode="External"/><Relationship Id="rId491" Type="http://schemas.openxmlformats.org/officeDocument/2006/relationships/hyperlink" Target="https://media.spreadthesign.com/video/mp4/19/78187.mp4" TargetMode="External"/><Relationship Id="rId490" Type="http://schemas.openxmlformats.org/officeDocument/2006/relationships/hyperlink" Target="https://media.spreadthesign.com/video/mp4/3/232287.mp4" TargetMode="External"/><Relationship Id="rId129" Type="http://schemas.openxmlformats.org/officeDocument/2006/relationships/hyperlink" Target="https://media.spreadthesign.com/video/mp4/10/285279.mp4" TargetMode="External"/><Relationship Id="rId128" Type="http://schemas.openxmlformats.org/officeDocument/2006/relationships/hyperlink" Target="https://media.spreadthesign.com/video/mp4/21/234806.mp4" TargetMode="External"/><Relationship Id="rId249" Type="http://schemas.openxmlformats.org/officeDocument/2006/relationships/hyperlink" Target="https://media.spreadthesign.com/video/mp4/22/158454.mp4" TargetMode="External"/><Relationship Id="rId127" Type="http://schemas.openxmlformats.org/officeDocument/2006/relationships/hyperlink" Target="https://media.spreadthesign.com/video/mp4/43/365806.mp4" TargetMode="External"/><Relationship Id="rId248" Type="http://schemas.openxmlformats.org/officeDocument/2006/relationships/hyperlink" Target="https://media.spreadthesign.com/video/mp4/25/123356.mp4" TargetMode="External"/><Relationship Id="rId369" Type="http://schemas.openxmlformats.org/officeDocument/2006/relationships/hyperlink" Target="https://lsq.uqam.ca/?q=content/lexique-de-l%E2%80%99astronomie" TargetMode="External"/><Relationship Id="rId126" Type="http://schemas.openxmlformats.org/officeDocument/2006/relationships/hyperlink" Target="https://media.spreadthesign.com/video/mp4/11/288711.mp4" TargetMode="External"/><Relationship Id="rId247" Type="http://schemas.openxmlformats.org/officeDocument/2006/relationships/hyperlink" Target="https://media.spreadthesign.com/video/mp4/4/192633.mp4" TargetMode="External"/><Relationship Id="rId368" Type="http://schemas.openxmlformats.org/officeDocument/2006/relationships/hyperlink" Target="https://media.spreadthesign.com/video/mp4/21/267735.mp4" TargetMode="External"/><Relationship Id="rId489" Type="http://schemas.openxmlformats.org/officeDocument/2006/relationships/hyperlink" Target="https://media.spreadthesign.com/video/mp4/26/88532.mp4" TargetMode="External"/><Relationship Id="rId121" Type="http://schemas.openxmlformats.org/officeDocument/2006/relationships/hyperlink" Target="https://media.spreadthesign.com/video/mp4/22/234914.mp4" TargetMode="External"/><Relationship Id="rId242" Type="http://schemas.openxmlformats.org/officeDocument/2006/relationships/hyperlink" Target="https://youtu.be/gP1JGumeb4A" TargetMode="External"/><Relationship Id="rId363" Type="http://schemas.openxmlformats.org/officeDocument/2006/relationships/hyperlink" Target="https://media.spreadthesign.com/video/mp4/22/238979.mp4" TargetMode="External"/><Relationship Id="rId484" Type="http://schemas.openxmlformats.org/officeDocument/2006/relationships/hyperlink" Target="https://media.spreadthesign.com/video/mp4/4/165542.mp4" TargetMode="External"/><Relationship Id="rId120" Type="http://schemas.openxmlformats.org/officeDocument/2006/relationships/hyperlink" Target="https://media.spreadthesign.com/video/mp4/25/262348.mp4" TargetMode="External"/><Relationship Id="rId241" Type="http://schemas.openxmlformats.org/officeDocument/2006/relationships/hyperlink" Target="https://lsq.uqam.ca/?q=content/lexique-de-l%E2%80%99astronomie" TargetMode="External"/><Relationship Id="rId362" Type="http://schemas.openxmlformats.org/officeDocument/2006/relationships/hyperlink" Target="https://media.spreadthesign.com/video/mp4/2/399221.mp4" TargetMode="External"/><Relationship Id="rId483" Type="http://schemas.openxmlformats.org/officeDocument/2006/relationships/hyperlink" Target="https://www.youtube.com/watch?v=69CWFrZEZto&amp;feature=youtu.be" TargetMode="External"/><Relationship Id="rId240" Type="http://schemas.openxmlformats.org/officeDocument/2006/relationships/hyperlink" Target="https://media.spreadthesign.com/video/mp4/10/187744.mp4" TargetMode="External"/><Relationship Id="rId361" Type="http://schemas.openxmlformats.org/officeDocument/2006/relationships/hyperlink" Target="https://media.spreadthesign.com/video/mp4/14/229044.mp4" TargetMode="External"/><Relationship Id="rId482" Type="http://schemas.openxmlformats.org/officeDocument/2006/relationships/hyperlink" Target="https://media.spreadthesign.com/video/mp4/17/277276.mp4" TargetMode="External"/><Relationship Id="rId360" Type="http://schemas.openxmlformats.org/officeDocument/2006/relationships/hyperlink" Target="https://media.spreadthesign.com/video/mp4/6/171752.mp4" TargetMode="External"/><Relationship Id="rId481" Type="http://schemas.openxmlformats.org/officeDocument/2006/relationships/hyperlink" Target="https://media.spreadthesign.com/video/mp4/1/247894.mp4" TargetMode="External"/><Relationship Id="rId125" Type="http://schemas.openxmlformats.org/officeDocument/2006/relationships/hyperlink" Target="https://media.spreadthesign.com/video/mp4/12/313288.mp4" TargetMode="External"/><Relationship Id="rId246" Type="http://schemas.openxmlformats.org/officeDocument/2006/relationships/hyperlink" Target="https://youtu.be/RQoV2qwn_sI" TargetMode="External"/><Relationship Id="rId367" Type="http://schemas.openxmlformats.org/officeDocument/2006/relationships/hyperlink" Target="https://media.spreadthesign.com/video/mp4/31/120865.mp4" TargetMode="External"/><Relationship Id="rId488" Type="http://schemas.openxmlformats.org/officeDocument/2006/relationships/hyperlink" Target="https://media.spreadthesign.com/video/mp4/9/197222.mp4" TargetMode="External"/><Relationship Id="rId124" Type="http://schemas.openxmlformats.org/officeDocument/2006/relationships/hyperlink" Target="https://media.spreadthesign.com/video/mp4/6/228350.mp4" TargetMode="External"/><Relationship Id="rId245" Type="http://schemas.openxmlformats.org/officeDocument/2006/relationships/hyperlink" Target="https://media.spreadthesign.com/video/mp4/17/274530.mp4" TargetMode="External"/><Relationship Id="rId366" Type="http://schemas.openxmlformats.org/officeDocument/2006/relationships/hyperlink" Target="https://media.spreadthesign.com/video/mp4/35/360019.mp4" TargetMode="External"/><Relationship Id="rId487" Type="http://schemas.openxmlformats.org/officeDocument/2006/relationships/hyperlink" Target="https://media.spreadthesign.com/video/mp4/22/238866.mp4" TargetMode="External"/><Relationship Id="rId123" Type="http://schemas.openxmlformats.org/officeDocument/2006/relationships/hyperlink" Target="https://media.spreadthesign.com/video/mp4/3/247023.mp4" TargetMode="External"/><Relationship Id="rId244" Type="http://schemas.openxmlformats.org/officeDocument/2006/relationships/hyperlink" Target="https://media.spreadthesign.com/video/mp4/1/185216.mp4" TargetMode="External"/><Relationship Id="rId365" Type="http://schemas.openxmlformats.org/officeDocument/2006/relationships/hyperlink" Target="https://media.spreadthesign.com/video/mp4/42/391034.mp4" TargetMode="External"/><Relationship Id="rId486" Type="http://schemas.openxmlformats.org/officeDocument/2006/relationships/hyperlink" Target="https://media.spreadthesign.com/video/mp4/25/303354.mp4" TargetMode="External"/><Relationship Id="rId122" Type="http://schemas.openxmlformats.org/officeDocument/2006/relationships/hyperlink" Target="https://media.spreadthesign.com/video/mp4/26/233777.mp4" TargetMode="External"/><Relationship Id="rId243" Type="http://schemas.openxmlformats.org/officeDocument/2006/relationships/hyperlink" Target="http://www.ssc.education.ed.ac.uk/BSL/astronomy/planet.html" TargetMode="External"/><Relationship Id="rId364" Type="http://schemas.openxmlformats.org/officeDocument/2006/relationships/hyperlink" Target="https://media.spreadthesign.com/video/mp4/22/238979.mp4" TargetMode="External"/><Relationship Id="rId485" Type="http://schemas.openxmlformats.org/officeDocument/2006/relationships/hyperlink" Target="https://www.youtube.com/watch?v=9u7GrDLw7iI&amp;feature=youtu.be" TargetMode="External"/><Relationship Id="rId95" Type="http://schemas.openxmlformats.org/officeDocument/2006/relationships/hyperlink" Target="https://youtu.be/14d38gZHLns" TargetMode="External"/><Relationship Id="rId94" Type="http://schemas.openxmlformats.org/officeDocument/2006/relationships/hyperlink" Target="https://media.spreadthesign.com/video/mp4/17/200985.mp4" TargetMode="External"/><Relationship Id="rId97" Type="http://schemas.openxmlformats.org/officeDocument/2006/relationships/hyperlink" Target="https://media.spreadthesign.com/video/mp4/25/60413.mp4" TargetMode="External"/><Relationship Id="rId96" Type="http://schemas.openxmlformats.org/officeDocument/2006/relationships/hyperlink" Target="https://media.spreadthesign.com/video/mp4/4/13139.mp4" TargetMode="External"/><Relationship Id="rId99" Type="http://schemas.openxmlformats.org/officeDocument/2006/relationships/hyperlink" Target="https://media.spreadthesign.com/video/mp4/9/13138.mp4" TargetMode="External"/><Relationship Id="rId480" Type="http://schemas.openxmlformats.org/officeDocument/2006/relationships/hyperlink" Target="https://youtu.be/lZAzEQW626Y" TargetMode="External"/><Relationship Id="rId98" Type="http://schemas.openxmlformats.org/officeDocument/2006/relationships/hyperlink" Target="https://media.spreadthesign.com/video/mp4/22/236934.mp4" TargetMode="External"/><Relationship Id="rId91" Type="http://schemas.openxmlformats.org/officeDocument/2006/relationships/hyperlink" Target="https://youtu.be/oSbvo1odSvM" TargetMode="External"/><Relationship Id="rId90" Type="http://schemas.openxmlformats.org/officeDocument/2006/relationships/hyperlink" Target="http://www.ssc.education.ed.ac.uk/BSL/astronomy/mars.html" TargetMode="External"/><Relationship Id="rId93" Type="http://schemas.openxmlformats.org/officeDocument/2006/relationships/hyperlink" Target="https://media.spreadthesign.com/video/mp4/1/13142.mp4" TargetMode="External"/><Relationship Id="rId92" Type="http://schemas.openxmlformats.org/officeDocument/2006/relationships/hyperlink" Target="https://www.youtube.com/watch?v=AKNUv3UJDPc&amp;index=14&amp;list=PLmr_toPPu0fuCzwtVKPmHqe_FvTKFeqXs" TargetMode="External"/><Relationship Id="rId118" Type="http://schemas.openxmlformats.org/officeDocument/2006/relationships/hyperlink" Target="https://youtu.be/9d5Fd-Auj3g" TargetMode="External"/><Relationship Id="rId239" Type="http://schemas.openxmlformats.org/officeDocument/2006/relationships/hyperlink" Target="https://media.spreadthesign.com/video/mp4/21/162655.mp4" TargetMode="External"/><Relationship Id="rId117" Type="http://schemas.openxmlformats.org/officeDocument/2006/relationships/hyperlink" Target="https://media.spreadthesign.com/video/mp4/17/273092.mp4" TargetMode="External"/><Relationship Id="rId238" Type="http://schemas.openxmlformats.org/officeDocument/2006/relationships/hyperlink" Target="https://media.spreadthesign.com/video/mp4/31/120438.mp4" TargetMode="External"/><Relationship Id="rId359" Type="http://schemas.openxmlformats.org/officeDocument/2006/relationships/hyperlink" Target="https://media.spreadthesign.com/video/mp4/19/106739.mp4" TargetMode="External"/><Relationship Id="rId116" Type="http://schemas.openxmlformats.org/officeDocument/2006/relationships/hyperlink" Target="https://media.spreadthesign.com/video/mp4/1/300337.mp4" TargetMode="External"/><Relationship Id="rId237" Type="http://schemas.openxmlformats.org/officeDocument/2006/relationships/hyperlink" Target="https://media.spreadthesign.com/video/mp4/35/354058.mp4" TargetMode="External"/><Relationship Id="rId358" Type="http://schemas.openxmlformats.org/officeDocument/2006/relationships/hyperlink" Target="https://media.spreadthesign.com/video/mp4/3/259509.mp4" TargetMode="External"/><Relationship Id="rId479" Type="http://schemas.openxmlformats.org/officeDocument/2006/relationships/hyperlink" Target="https://lsq.uqam.ca/?q=content/lexique-de-l%E2%80%99astronomie" TargetMode="External"/><Relationship Id="rId115" Type="http://schemas.openxmlformats.org/officeDocument/2006/relationships/hyperlink" Target="http://www.ssc.education.ed.ac.uk/BSL/astronomy/mercury.html" TargetMode="External"/><Relationship Id="rId236" Type="http://schemas.openxmlformats.org/officeDocument/2006/relationships/hyperlink" Target="https://media.spreadthesign.com/video/mp4/43/374085.mp4" TargetMode="External"/><Relationship Id="rId357" Type="http://schemas.openxmlformats.org/officeDocument/2006/relationships/hyperlink" Target="https://media.spreadthesign.com/video/mp4/26/86789.mp4" TargetMode="External"/><Relationship Id="rId478" Type="http://schemas.openxmlformats.org/officeDocument/2006/relationships/hyperlink" Target="https://youtu.be/-WPEmhj71uc" TargetMode="External"/><Relationship Id="rId119" Type="http://schemas.openxmlformats.org/officeDocument/2006/relationships/hyperlink" Target="https://media.spreadthesign.com/video/mp4/4/240893.mp4" TargetMode="External"/><Relationship Id="rId110" Type="http://schemas.openxmlformats.org/officeDocument/2006/relationships/hyperlink" Target="https://media.spreadthesign.com/video/mp4/30/102527.mp4" TargetMode="External"/><Relationship Id="rId231" Type="http://schemas.openxmlformats.org/officeDocument/2006/relationships/hyperlink" Target="https://media.spreadthesign.com/video/mp4/19/91978.mp4" TargetMode="External"/><Relationship Id="rId352" Type="http://schemas.openxmlformats.org/officeDocument/2006/relationships/hyperlink" Target="https://media.spreadthesign.com/video/mp4/4/204043.mp4" TargetMode="External"/><Relationship Id="rId473" Type="http://schemas.openxmlformats.org/officeDocument/2006/relationships/hyperlink" Target="https://media.spreadthesign.com/video/mp4/31/120928.mp4" TargetMode="External"/><Relationship Id="rId230" Type="http://schemas.openxmlformats.org/officeDocument/2006/relationships/hyperlink" Target="https://media.spreadthesign.com/video/mp4/26/166432.mp4" TargetMode="External"/><Relationship Id="rId351" Type="http://schemas.openxmlformats.org/officeDocument/2006/relationships/hyperlink" Target="https://youtu.be/0xO1mkjPhAk" TargetMode="External"/><Relationship Id="rId472" Type="http://schemas.openxmlformats.org/officeDocument/2006/relationships/hyperlink" Target="https://media.spreadthesign.com/video/mp4/35/352660.mp4" TargetMode="External"/><Relationship Id="rId350" Type="http://schemas.openxmlformats.org/officeDocument/2006/relationships/hyperlink" Target="https://media.spreadthesign.com/video/mp4/17/275637.mp4" TargetMode="External"/><Relationship Id="rId471" Type="http://schemas.openxmlformats.org/officeDocument/2006/relationships/hyperlink" Target="https://media.spreadthesign.com/video/mp4/43/389315.mp4" TargetMode="External"/><Relationship Id="rId470" Type="http://schemas.openxmlformats.org/officeDocument/2006/relationships/hyperlink" Target="https://media.spreadthesign.com/video/mp4/11/135568.mp4" TargetMode="External"/><Relationship Id="rId114" Type="http://schemas.openxmlformats.org/officeDocument/2006/relationships/hyperlink" Target="https://youtu.be/Ir6OrRWBoHk" TargetMode="External"/><Relationship Id="rId235" Type="http://schemas.openxmlformats.org/officeDocument/2006/relationships/hyperlink" Target="https://media.spreadthesign.com/video/mp4/2/401730.mp4" TargetMode="External"/><Relationship Id="rId356" Type="http://schemas.openxmlformats.org/officeDocument/2006/relationships/hyperlink" Target="https://media.spreadthesign.com/video/mp4/38/212695.mp4" TargetMode="External"/><Relationship Id="rId477" Type="http://schemas.openxmlformats.org/officeDocument/2006/relationships/hyperlink" Target="https://youtu.be/qgR8LLe9Asg" TargetMode="External"/><Relationship Id="rId113" Type="http://schemas.openxmlformats.org/officeDocument/2006/relationships/hyperlink" Target="https://media.spreadthesign.com/video/mp4/13/243952.mp4" TargetMode="External"/><Relationship Id="rId234" Type="http://schemas.openxmlformats.org/officeDocument/2006/relationships/hyperlink" Target="https://media.spreadthesign.com/video/mp4/12/316459.mp4" TargetMode="External"/><Relationship Id="rId355" Type="http://schemas.openxmlformats.org/officeDocument/2006/relationships/hyperlink" Target="https://media.spreadthesign.com/video/mp4/9/190343.mp4" TargetMode="External"/><Relationship Id="rId476" Type="http://schemas.openxmlformats.org/officeDocument/2006/relationships/hyperlink" Target="https://youtu.be/_Gj2Ks_X0KU" TargetMode="External"/><Relationship Id="rId112" Type="http://schemas.openxmlformats.org/officeDocument/2006/relationships/hyperlink" Target="https://lsq.uqam.ca/?q=content/lexique-de-l%E2%80%99astronomie" TargetMode="External"/><Relationship Id="rId233" Type="http://schemas.openxmlformats.org/officeDocument/2006/relationships/hyperlink" Target="https://media.spreadthesign.com/video/mp4/14/330397.mp4" TargetMode="External"/><Relationship Id="rId354" Type="http://schemas.openxmlformats.org/officeDocument/2006/relationships/hyperlink" Target="https://media.spreadthesign.com/video/mp4/22/238979.mp4" TargetMode="External"/><Relationship Id="rId475" Type="http://schemas.openxmlformats.org/officeDocument/2006/relationships/hyperlink" Target="https://youtu.be/roz3tpC4qMY" TargetMode="External"/><Relationship Id="rId111" Type="http://schemas.openxmlformats.org/officeDocument/2006/relationships/hyperlink" Target="https://media.spreadthesign.com/video/mp4/21/54134.mp4" TargetMode="External"/><Relationship Id="rId232" Type="http://schemas.openxmlformats.org/officeDocument/2006/relationships/hyperlink" Target="https://media.spreadthesign.com/video/mp4/6/328509.mp4" TargetMode="External"/><Relationship Id="rId353" Type="http://schemas.openxmlformats.org/officeDocument/2006/relationships/hyperlink" Target="https://media.spreadthesign.com/video/mp4/25/165114.mp4" TargetMode="External"/><Relationship Id="rId474" Type="http://schemas.openxmlformats.org/officeDocument/2006/relationships/hyperlink" Target="https://media.spreadthesign.com/video/mp4/21/169785.mp4" TargetMode="External"/><Relationship Id="rId305" Type="http://schemas.openxmlformats.org/officeDocument/2006/relationships/hyperlink" Target="https://youtu.be/vGXKLQiq60M" TargetMode="External"/><Relationship Id="rId426" Type="http://schemas.openxmlformats.org/officeDocument/2006/relationships/hyperlink" Target="https://media.spreadthesign.com/video/mp4/9/17057.mp4" TargetMode="External"/><Relationship Id="rId547" Type="http://schemas.openxmlformats.org/officeDocument/2006/relationships/drawing" Target="../drawings/drawing1.xml"/><Relationship Id="rId304" Type="http://schemas.openxmlformats.org/officeDocument/2006/relationships/hyperlink" Target="https://lsq.uqam.ca/?q=content/lexique-de-l%E2%80%99astronomie" TargetMode="External"/><Relationship Id="rId425" Type="http://schemas.openxmlformats.org/officeDocument/2006/relationships/hyperlink" Target="https://media.spreadthesign.com/video/mp4/22/133388.mp4" TargetMode="External"/><Relationship Id="rId546" Type="http://schemas.openxmlformats.org/officeDocument/2006/relationships/hyperlink" Target="https://media.spreadthesign.com/video/mp4/21/318134.mp4" TargetMode="External"/><Relationship Id="rId303" Type="http://schemas.openxmlformats.org/officeDocument/2006/relationships/hyperlink" Target="https://media.spreadthesign.com/video/mp4/30/179881.mp4" TargetMode="External"/><Relationship Id="rId424" Type="http://schemas.openxmlformats.org/officeDocument/2006/relationships/hyperlink" Target="https://media.spreadthesign.com/video/mp4/25/57583.mp4" TargetMode="External"/><Relationship Id="rId545" Type="http://schemas.openxmlformats.org/officeDocument/2006/relationships/hyperlink" Target="https://media.spreadthesign.com/video/mp4/43/390463.mp4" TargetMode="External"/><Relationship Id="rId302" Type="http://schemas.openxmlformats.org/officeDocument/2006/relationships/hyperlink" Target="https://media.spreadthesign.com/video/mp4/35/381205.mp4" TargetMode="External"/><Relationship Id="rId423" Type="http://schemas.openxmlformats.org/officeDocument/2006/relationships/hyperlink" Target="https://media.spreadthesign.com/video/mp4/29/131480.mp4" TargetMode="External"/><Relationship Id="rId544" Type="http://schemas.openxmlformats.org/officeDocument/2006/relationships/hyperlink" Target="https://media.spreadthesign.com/video/mp4/2/342609.mp4" TargetMode="External"/><Relationship Id="rId309" Type="http://schemas.openxmlformats.org/officeDocument/2006/relationships/hyperlink" Target="https://youtu.be/6tdtXiv6lIU" TargetMode="External"/><Relationship Id="rId308" Type="http://schemas.openxmlformats.org/officeDocument/2006/relationships/hyperlink" Target="https://media.spreadthesign.com/video/mp4/17/288502.mp4" TargetMode="External"/><Relationship Id="rId429" Type="http://schemas.openxmlformats.org/officeDocument/2006/relationships/hyperlink" Target="https://media.spreadthesign.com/video/mp4/19/60072.mp4" TargetMode="External"/><Relationship Id="rId307" Type="http://schemas.openxmlformats.org/officeDocument/2006/relationships/hyperlink" Target="https://www.youtube.com/watch?v=EIUmdXZRTxw" TargetMode="External"/><Relationship Id="rId428" Type="http://schemas.openxmlformats.org/officeDocument/2006/relationships/hyperlink" Target="https://media.spreadthesign.com/video/mp4/3/17052.mp4" TargetMode="External"/><Relationship Id="rId306" Type="http://schemas.openxmlformats.org/officeDocument/2006/relationships/hyperlink" Target="http://www.ssc.education.ed.ac.uk/BSL/astronomy/saturn.html" TargetMode="External"/><Relationship Id="rId427" Type="http://schemas.openxmlformats.org/officeDocument/2006/relationships/hyperlink" Target="https://media.spreadthesign.com/video/mp4/26/59306.mp4" TargetMode="External"/><Relationship Id="rId301" Type="http://schemas.openxmlformats.org/officeDocument/2006/relationships/hyperlink" Target="https://media.spreadthesign.com/video/mp4/42/413438.mp4" TargetMode="External"/><Relationship Id="rId422" Type="http://schemas.openxmlformats.org/officeDocument/2006/relationships/hyperlink" Target="https://media.spreadthesign.com/video/mp4/4/17050.mp4" TargetMode="External"/><Relationship Id="rId543" Type="http://schemas.openxmlformats.org/officeDocument/2006/relationships/hyperlink" Target="https://media.spreadthesign.com/video/mp4/12/316039.mp4" TargetMode="External"/><Relationship Id="rId300" Type="http://schemas.openxmlformats.org/officeDocument/2006/relationships/hyperlink" Target="https://media.spreadthesign.com/video/mp4/11/291849.mp4" TargetMode="External"/><Relationship Id="rId421" Type="http://schemas.openxmlformats.org/officeDocument/2006/relationships/hyperlink" Target="https://youtu.be/_aZc6djjpHk" TargetMode="External"/><Relationship Id="rId542" Type="http://schemas.openxmlformats.org/officeDocument/2006/relationships/hyperlink" Target="https://media.spreadthesign.com/video/mp4/6/309039.mp4" TargetMode="External"/><Relationship Id="rId420" Type="http://schemas.openxmlformats.org/officeDocument/2006/relationships/hyperlink" Target="https://media.spreadthesign.com/video/mp4/32/167411.mp4" TargetMode="External"/><Relationship Id="rId541" Type="http://schemas.openxmlformats.org/officeDocument/2006/relationships/hyperlink" Target="https://media.spreadthesign.com/video/mp4/19/195649.mp4" TargetMode="External"/><Relationship Id="rId540" Type="http://schemas.openxmlformats.org/officeDocument/2006/relationships/hyperlink" Target="https://media.spreadthesign.com/video/mp4/3/286745.mp4" TargetMode="External"/><Relationship Id="rId415" Type="http://schemas.openxmlformats.org/officeDocument/2006/relationships/hyperlink" Target="https://lsq.uqam.ca/?q=content/lexique-de-l%E2%80%99astronomie" TargetMode="External"/><Relationship Id="rId536" Type="http://schemas.openxmlformats.org/officeDocument/2006/relationships/hyperlink" Target="https://media.spreadthesign.com/video/mp4/17/278932.mp4" TargetMode="External"/><Relationship Id="rId414" Type="http://schemas.openxmlformats.org/officeDocument/2006/relationships/hyperlink" Target="https://youtu.be/FejNopDw0W4" TargetMode="External"/><Relationship Id="rId535" Type="http://schemas.openxmlformats.org/officeDocument/2006/relationships/hyperlink" Target="https://media.spreadthesign.com/video/mp4/1/224392.mp4" TargetMode="External"/><Relationship Id="rId413" Type="http://schemas.openxmlformats.org/officeDocument/2006/relationships/hyperlink" Target="https://youtu.be/S8Ed_mQ9mcIF" TargetMode="External"/><Relationship Id="rId534" Type="http://schemas.openxmlformats.org/officeDocument/2006/relationships/hyperlink" Target="https://lsq.uqam.ca/?q=content/lexique-de-l%E2%80%99astronomie" TargetMode="External"/><Relationship Id="rId412" Type="http://schemas.openxmlformats.org/officeDocument/2006/relationships/hyperlink" Target="https://lsq.uqam.ca/?q=content/lexique-de-l%E2%80%99astronomie" TargetMode="External"/><Relationship Id="rId533" Type="http://schemas.openxmlformats.org/officeDocument/2006/relationships/hyperlink" Target="https://youtu.be/Jhs-KHh4YDY" TargetMode="External"/><Relationship Id="rId419" Type="http://schemas.openxmlformats.org/officeDocument/2006/relationships/hyperlink" Target="https://media.spreadthesign.com/video/mp4/17/177553.mp4" TargetMode="External"/><Relationship Id="rId418" Type="http://schemas.openxmlformats.org/officeDocument/2006/relationships/hyperlink" Target="https://media.spreadthesign.com/video/mp4/1/17053.mp4" TargetMode="External"/><Relationship Id="rId539" Type="http://schemas.openxmlformats.org/officeDocument/2006/relationships/hyperlink" Target="https://media.spreadthesign.com/video/mp4/9/151425.mp4" TargetMode="External"/><Relationship Id="rId417" Type="http://schemas.openxmlformats.org/officeDocument/2006/relationships/hyperlink" Target="https://youtu.be/i4Fsu5W022A" TargetMode="External"/><Relationship Id="rId538" Type="http://schemas.openxmlformats.org/officeDocument/2006/relationships/hyperlink" Target="https://media.spreadthesign.com/video/mp4/25/261593.mp4" TargetMode="External"/><Relationship Id="rId416" Type="http://schemas.openxmlformats.org/officeDocument/2006/relationships/hyperlink" Target="https://youtu.be/3VxgJ9TC7mk" TargetMode="External"/><Relationship Id="rId537" Type="http://schemas.openxmlformats.org/officeDocument/2006/relationships/hyperlink" Target="https://youtu.be/vqb3lHmQqVo" TargetMode="External"/><Relationship Id="rId411" Type="http://schemas.openxmlformats.org/officeDocument/2006/relationships/hyperlink" Target="https://media.spreadthesign.com/video/mp4/21/162696.mp4" TargetMode="External"/><Relationship Id="rId532" Type="http://schemas.openxmlformats.org/officeDocument/2006/relationships/hyperlink" Target="https://lsq.uqam.ca/?q=content/lexique-de-l%E2%80%99astronomie" TargetMode="External"/><Relationship Id="rId410" Type="http://schemas.openxmlformats.org/officeDocument/2006/relationships/hyperlink" Target="https://media.spreadthesign.com/video/mp4/31/120877.mp4" TargetMode="External"/><Relationship Id="rId531" Type="http://schemas.openxmlformats.org/officeDocument/2006/relationships/hyperlink" Target="https://media.spreadthesign.com/video/mp4/21/232380.mp4" TargetMode="External"/><Relationship Id="rId530" Type="http://schemas.openxmlformats.org/officeDocument/2006/relationships/hyperlink" Target="https://media.spreadthesign.com/video/mp4/31/391184.mp4" TargetMode="External"/><Relationship Id="rId206" Type="http://schemas.openxmlformats.org/officeDocument/2006/relationships/hyperlink" Target="https://media.spreadthesign.com/video/mp4/12/313885.mp4" TargetMode="External"/><Relationship Id="rId327" Type="http://schemas.openxmlformats.org/officeDocument/2006/relationships/hyperlink" Target="https://media.spreadthesign.com/video/mp4/4/228863.mp4" TargetMode="External"/><Relationship Id="rId448" Type="http://schemas.openxmlformats.org/officeDocument/2006/relationships/hyperlink" Target="https://media.spreadthesign.com/video/mp4/12/296651.mp4" TargetMode="External"/><Relationship Id="rId205" Type="http://schemas.openxmlformats.org/officeDocument/2006/relationships/hyperlink" Target="https://media.spreadthesign.com/video/mp4/6/228460.mp4" TargetMode="External"/><Relationship Id="rId326" Type="http://schemas.openxmlformats.org/officeDocument/2006/relationships/hyperlink" Target="https://youtu.be/oIT9qJG4c7U" TargetMode="External"/><Relationship Id="rId447" Type="http://schemas.openxmlformats.org/officeDocument/2006/relationships/hyperlink" Target="https://media.spreadthesign.com/video/mp4/3/270565.mp4" TargetMode="External"/><Relationship Id="rId204" Type="http://schemas.openxmlformats.org/officeDocument/2006/relationships/hyperlink" Target="https://media.spreadthesign.com/video/mp4/3/231058.mp4" TargetMode="External"/><Relationship Id="rId325" Type="http://schemas.openxmlformats.org/officeDocument/2006/relationships/hyperlink" Target="https://media.spreadthesign.com/video/mp4/17/177402.mp4" TargetMode="External"/><Relationship Id="rId446" Type="http://schemas.openxmlformats.org/officeDocument/2006/relationships/hyperlink" Target="https://media.spreadthesign.com/video/mp4/9/297878.mp4" TargetMode="External"/><Relationship Id="rId203" Type="http://schemas.openxmlformats.org/officeDocument/2006/relationships/hyperlink" Target="https://media.spreadthesign.com/video/mp4/26/233784.mp4" TargetMode="External"/><Relationship Id="rId324" Type="http://schemas.openxmlformats.org/officeDocument/2006/relationships/hyperlink" Target="https://media.spreadthesign.com/video/mp4/1/141092.mp4" TargetMode="External"/><Relationship Id="rId445" Type="http://schemas.openxmlformats.org/officeDocument/2006/relationships/hyperlink" Target="https://media.spreadthesign.com/video/mp4/22/298625.mp4" TargetMode="External"/><Relationship Id="rId209" Type="http://schemas.openxmlformats.org/officeDocument/2006/relationships/hyperlink" Target="https://media.spreadthesign.com/video/mp4/43/365888.mp4" TargetMode="External"/><Relationship Id="rId208" Type="http://schemas.openxmlformats.org/officeDocument/2006/relationships/hyperlink" Target="https://media.spreadthesign.com/video/mp4/11/291226.mp4" TargetMode="External"/><Relationship Id="rId329" Type="http://schemas.openxmlformats.org/officeDocument/2006/relationships/hyperlink" Target="https://media.spreadthesign.com/video/mp4/25/84805.mp4" TargetMode="External"/><Relationship Id="rId207" Type="http://schemas.openxmlformats.org/officeDocument/2006/relationships/hyperlink" Target="https://media.spreadthesign.com/video/mp4/2/231690.mp4" TargetMode="External"/><Relationship Id="rId328" Type="http://schemas.openxmlformats.org/officeDocument/2006/relationships/hyperlink" Target="https://media.spreadthesign.com/video/mp4/29/131433.mp4" TargetMode="External"/><Relationship Id="rId449" Type="http://schemas.openxmlformats.org/officeDocument/2006/relationships/hyperlink" Target="https://media.spreadthesign.com/video/mp4/2/334373.mp4" TargetMode="External"/><Relationship Id="rId440" Type="http://schemas.openxmlformats.org/officeDocument/2006/relationships/hyperlink" Target="https://media.spreadthesign.com/video/mp4/21/54432.mp4" TargetMode="External"/><Relationship Id="rId202" Type="http://schemas.openxmlformats.org/officeDocument/2006/relationships/hyperlink" Target="https://media.spreadthesign.com/video/mp4/22/234580.mp4" TargetMode="External"/><Relationship Id="rId323" Type="http://schemas.openxmlformats.org/officeDocument/2006/relationships/hyperlink" Target="https://youtu.be/T1dgpAJjVhE" TargetMode="External"/><Relationship Id="rId444" Type="http://schemas.openxmlformats.org/officeDocument/2006/relationships/hyperlink" Target="https://youtu.be/5erY-IGzPxc" TargetMode="External"/><Relationship Id="rId201" Type="http://schemas.openxmlformats.org/officeDocument/2006/relationships/hyperlink" Target="https://media.spreadthesign.com/video/mp4/4/240919.mp4" TargetMode="External"/><Relationship Id="rId322" Type="http://schemas.openxmlformats.org/officeDocument/2006/relationships/hyperlink" Target="https://media.spreadthesign.com/video/mp4/13/94025.mp4" TargetMode="External"/><Relationship Id="rId443" Type="http://schemas.openxmlformats.org/officeDocument/2006/relationships/hyperlink" Target="https://youtu.be/h-BhFPydjh8" TargetMode="External"/><Relationship Id="rId200" Type="http://schemas.openxmlformats.org/officeDocument/2006/relationships/hyperlink" Target="https://youtu.be/kboZTCKN6hw" TargetMode="External"/><Relationship Id="rId321" Type="http://schemas.openxmlformats.org/officeDocument/2006/relationships/hyperlink" Target="https://lsq.uqam.ca/?q=content/lexique-de-l%E2%80%99astronomie" TargetMode="External"/><Relationship Id="rId442" Type="http://schemas.openxmlformats.org/officeDocument/2006/relationships/hyperlink" Target="https://lsq.uqam.ca/?q=content/lexique-de-l%E2%80%99astronomie" TargetMode="External"/><Relationship Id="rId320" Type="http://schemas.openxmlformats.org/officeDocument/2006/relationships/hyperlink" Target="https://media.spreadthesign.com/video/mp4/10/158626.mp4" TargetMode="External"/><Relationship Id="rId441" Type="http://schemas.openxmlformats.org/officeDocument/2006/relationships/hyperlink" Target="https://media.spreadthesign.com/video/mp4/8/359710.mp4" TargetMode="External"/><Relationship Id="rId316" Type="http://schemas.openxmlformats.org/officeDocument/2006/relationships/hyperlink" Target="https://media.spreadthesign.com/video/mp4/11/287205.mp4" TargetMode="External"/><Relationship Id="rId437" Type="http://schemas.openxmlformats.org/officeDocument/2006/relationships/hyperlink" Target="https://media.spreadthesign.com/video/mp4/35/367693.mp4" TargetMode="External"/><Relationship Id="rId315" Type="http://schemas.openxmlformats.org/officeDocument/2006/relationships/hyperlink" Target="https://media.spreadthesign.com/video/mp4/12/312926.mp4" TargetMode="External"/><Relationship Id="rId436" Type="http://schemas.openxmlformats.org/officeDocument/2006/relationships/hyperlink" Target="https://media.spreadthesign.com/video/mp4/42/395627.mp4" TargetMode="External"/><Relationship Id="rId314" Type="http://schemas.openxmlformats.org/officeDocument/2006/relationships/hyperlink" Target="https://media.spreadthesign.com/video/mp4/6/335796.mp4" TargetMode="External"/><Relationship Id="rId435" Type="http://schemas.openxmlformats.org/officeDocument/2006/relationships/hyperlink" Target="https://media.spreadthesign.com/video/mp4/43/391731.mp4" TargetMode="External"/><Relationship Id="rId313" Type="http://schemas.openxmlformats.org/officeDocument/2006/relationships/hyperlink" Target="https://media.spreadthesign.com/video/mp4/3/231060.mp4" TargetMode="External"/><Relationship Id="rId434" Type="http://schemas.openxmlformats.org/officeDocument/2006/relationships/hyperlink" Target="https://media.spreadthesign.com/video/mp4/11/376813.mp4" TargetMode="External"/><Relationship Id="rId319" Type="http://schemas.openxmlformats.org/officeDocument/2006/relationships/hyperlink" Target="https://media.spreadthesign.com/video/mp4/21/232005.mp4" TargetMode="External"/><Relationship Id="rId318" Type="http://schemas.openxmlformats.org/officeDocument/2006/relationships/hyperlink" Target="https://media.spreadthesign.com/video/mp4/31/329699.mp4" TargetMode="External"/><Relationship Id="rId439" Type="http://schemas.openxmlformats.org/officeDocument/2006/relationships/hyperlink" Target="https://media.spreadthesign.com/video/mp4/30/102949.mp4" TargetMode="External"/><Relationship Id="rId317" Type="http://schemas.openxmlformats.org/officeDocument/2006/relationships/hyperlink" Target="https://media.spreadthesign.com/video/mp4/43/381590.mp4" TargetMode="External"/><Relationship Id="rId438" Type="http://schemas.openxmlformats.org/officeDocument/2006/relationships/hyperlink" Target="https://media.spreadthesign.com/video/mp4/31/111055.mp4" TargetMode="External"/><Relationship Id="rId312" Type="http://schemas.openxmlformats.org/officeDocument/2006/relationships/hyperlink" Target="https://media.spreadthesign.com/video/mp4/26/233782.mp4" TargetMode="External"/><Relationship Id="rId433" Type="http://schemas.openxmlformats.org/officeDocument/2006/relationships/hyperlink" Target="https://media.spreadthesign.com/video/mp4/2/334368.mp4" TargetMode="External"/><Relationship Id="rId311" Type="http://schemas.openxmlformats.org/officeDocument/2006/relationships/hyperlink" Target="https://media.spreadthesign.com/video/mp4/22/234749.mp4" TargetMode="External"/><Relationship Id="rId432" Type="http://schemas.openxmlformats.org/officeDocument/2006/relationships/hyperlink" Target="https://media.spreadthesign.com/video/mp4/12/17058.mp4" TargetMode="External"/><Relationship Id="rId310" Type="http://schemas.openxmlformats.org/officeDocument/2006/relationships/hyperlink" Target="https://media.spreadthesign.com/video/mp4/25/257417.mp4" TargetMode="External"/><Relationship Id="rId431" Type="http://schemas.openxmlformats.org/officeDocument/2006/relationships/hyperlink" Target="https://media.spreadthesign.com/video/mp4/14/219012.mp4" TargetMode="External"/><Relationship Id="rId430" Type="http://schemas.openxmlformats.org/officeDocument/2006/relationships/hyperlink" Target="https://media.spreadthesign.com/video/mp4/6/17054.mp4" TargetMode="Externa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pane xSplit="1.0" ySplit="3.0" topLeftCell="B4" activePane="bottomRight" state="frozen"/>
      <selection activeCell="B1" sqref="B1" pane="topRight"/>
      <selection activeCell="A4" sqref="A4" pane="bottomLeft"/>
      <selection activeCell="B4" sqref="B4" pane="bottomRight"/>
    </sheetView>
  </sheetViews>
  <sheetFormatPr customHeight="1" defaultColWidth="12.63" defaultRowHeight="15.75"/>
  <cols>
    <col customWidth="1" min="1" max="1" width="15.38"/>
    <col customWidth="1" min="2" max="2" width="50.5"/>
    <col customWidth="1" min="3" max="3" width="67.5"/>
    <col customWidth="1" min="4" max="4" width="10.0"/>
    <col customWidth="1" min="5" max="5" width="9.63"/>
    <col customWidth="1" min="6" max="6" width="11.38"/>
    <col customWidth="1" min="7" max="7" width="10.75"/>
    <col customWidth="1" min="8" max="8" width="14.38"/>
    <col customWidth="1" min="9" max="9" width="12.38"/>
    <col customWidth="1" min="14" max="14" width="53.13"/>
    <col customWidth="1" min="15" max="15" width="25.75"/>
    <col customWidth="1" min="19" max="19" width="63.25"/>
    <col customWidth="1" min="24" max="24" width="36.5"/>
    <col customWidth="1" min="25" max="25" width="33.13"/>
    <col customWidth="1" min="28" max="28" width="27.25"/>
    <col customWidth="1" min="29" max="29" width="11.25"/>
    <col customWidth="1" min="30" max="31" width="33.13"/>
    <col customWidth="1" min="32" max="32" width="16.13"/>
    <col customWidth="1" min="33" max="34" width="33.13"/>
    <col customWidth="1" min="35" max="35" width="18.63"/>
    <col customWidth="1" min="36" max="36" width="11.25"/>
    <col customWidth="1" min="37" max="37" width="14.88"/>
    <col customWidth="1" min="38" max="38" width="12.25"/>
    <col customWidth="1" min="39" max="39" width="12.63"/>
    <col customWidth="1" min="40" max="45" width="11.38"/>
    <col customWidth="1" min="46" max="46" width="10.63"/>
    <col customWidth="1" min="47" max="47" width="12.63"/>
    <col customWidth="1" min="48" max="54" width="10.63"/>
    <col customWidth="1" min="55" max="55" width="13.38"/>
    <col customWidth="1" min="56" max="58" width="10.63"/>
    <col customWidth="1" min="59" max="59" width="13.25"/>
    <col customWidth="1" min="60" max="70" width="10.63"/>
    <col customWidth="1" min="71" max="71" width="12.25"/>
    <col customWidth="1" min="72" max="74" width="10.63"/>
    <col customWidth="1" min="75" max="75" width="12.13"/>
    <col customWidth="1" min="76" max="102" width="10.63"/>
    <col customWidth="1" min="103" max="103" width="13.25"/>
    <col customWidth="1" min="104" max="114" width="10.63"/>
    <col customWidth="1" min="115" max="115" width="11.13"/>
    <col customWidth="1" min="116" max="122" width="10.63"/>
    <col customWidth="1" min="123" max="123" width="13.25"/>
    <col customWidth="1" min="124" max="130" width="10.63"/>
    <col customWidth="1" min="131" max="131" width="15.5"/>
    <col customWidth="1" min="132" max="132" width="10.88"/>
    <col customWidth="1" min="133" max="133" width="10.63"/>
  </cols>
  <sheetData>
    <row r="1" ht="32.25" customHeight="1">
      <c r="A1" s="1" t="s">
        <v>0</v>
      </c>
      <c r="B1" s="2" t="s">
        <v>1</v>
      </c>
      <c r="C1" s="3"/>
      <c r="D1" s="3"/>
      <c r="E1" s="3"/>
      <c r="F1" s="3"/>
      <c r="G1" s="3"/>
      <c r="H1" s="3"/>
      <c r="I1" s="3"/>
      <c r="J1" s="3"/>
      <c r="K1" s="3"/>
      <c r="L1" s="3"/>
      <c r="M1" s="3"/>
      <c r="N1" s="3"/>
      <c r="O1" s="3"/>
      <c r="P1" s="3"/>
      <c r="Q1" s="3"/>
      <c r="R1" s="3"/>
      <c r="S1" s="3"/>
      <c r="T1" s="3"/>
      <c r="U1" s="3"/>
      <c r="V1" s="3"/>
      <c r="W1" s="3"/>
      <c r="X1" s="3"/>
      <c r="Y1" s="3"/>
      <c r="Z1" s="3"/>
      <c r="AA1" s="3"/>
      <c r="AB1" s="3"/>
      <c r="AC1" s="3"/>
      <c r="AD1" s="3"/>
      <c r="AE1" s="3"/>
      <c r="AF1" s="3"/>
      <c r="AG1" s="3"/>
      <c r="AH1" s="3"/>
      <c r="AI1" s="3"/>
      <c r="AJ1" s="3"/>
      <c r="AK1" s="3"/>
      <c r="AL1" s="3"/>
      <c r="AM1" s="3"/>
      <c r="AN1" s="3"/>
      <c r="AO1" s="3"/>
      <c r="AP1" s="3"/>
      <c r="AQ1" s="3"/>
      <c r="AR1" s="3"/>
      <c r="AS1" s="3"/>
      <c r="AT1" s="3"/>
      <c r="AU1" s="3"/>
      <c r="AV1" s="3"/>
      <c r="AW1" s="3"/>
      <c r="AX1" s="3"/>
      <c r="AY1" s="3"/>
      <c r="AZ1" s="3"/>
      <c r="BA1" s="3"/>
      <c r="BB1" s="3"/>
      <c r="BC1" s="3"/>
      <c r="BD1" s="3"/>
      <c r="BE1" s="3"/>
      <c r="BF1" s="3"/>
      <c r="BG1" s="3"/>
      <c r="BH1" s="3"/>
      <c r="BI1" s="3"/>
      <c r="BJ1" s="3"/>
      <c r="BK1" s="3"/>
      <c r="BL1" s="3"/>
      <c r="BM1" s="3"/>
      <c r="BN1" s="3"/>
      <c r="BO1" s="3"/>
      <c r="BP1" s="3"/>
      <c r="BQ1" s="3"/>
      <c r="BR1" s="3"/>
      <c r="BS1" s="3"/>
      <c r="BT1" s="3"/>
      <c r="BU1" s="3"/>
      <c r="BV1" s="3"/>
      <c r="BW1" s="3"/>
      <c r="BX1" s="3"/>
      <c r="BY1" s="3"/>
      <c r="BZ1" s="3"/>
      <c r="CA1" s="3"/>
      <c r="CB1" s="3"/>
      <c r="CC1" s="3"/>
      <c r="CD1" s="3"/>
      <c r="CE1" s="3"/>
      <c r="CF1" s="3"/>
      <c r="CG1" s="3"/>
      <c r="CH1" s="3"/>
      <c r="CI1" s="3"/>
      <c r="CJ1" s="3"/>
      <c r="CK1" s="3"/>
      <c r="CL1" s="3"/>
      <c r="CM1" s="3"/>
      <c r="CN1" s="3"/>
      <c r="CO1" s="3"/>
      <c r="CP1" s="3"/>
      <c r="CQ1" s="3"/>
      <c r="CR1" s="3"/>
      <c r="CS1" s="3"/>
      <c r="CT1" s="3"/>
      <c r="CU1" s="3"/>
      <c r="CV1" s="3"/>
      <c r="CW1" s="3"/>
      <c r="CX1" s="3"/>
      <c r="CY1" s="3"/>
      <c r="CZ1" s="3"/>
      <c r="DA1" s="3"/>
      <c r="DB1" s="3"/>
      <c r="DC1" s="3"/>
      <c r="DD1" s="3"/>
      <c r="DE1" s="3"/>
      <c r="DF1" s="3"/>
      <c r="DG1" s="3"/>
      <c r="DH1" s="3"/>
      <c r="DI1" s="3"/>
      <c r="DJ1" s="3"/>
      <c r="DK1" s="3"/>
      <c r="DL1" s="3"/>
      <c r="DM1" s="3"/>
      <c r="DN1" s="3"/>
      <c r="DO1" s="3"/>
      <c r="DP1" s="3"/>
      <c r="DQ1" s="3"/>
      <c r="DR1" s="3"/>
      <c r="DS1" s="3"/>
      <c r="DT1" s="3"/>
      <c r="DU1" s="3"/>
      <c r="DV1" s="3"/>
      <c r="DW1" s="3"/>
      <c r="DX1" s="3"/>
      <c r="DY1" s="3"/>
      <c r="DZ1" s="3"/>
      <c r="EA1" s="3"/>
      <c r="EB1" s="3"/>
      <c r="EC1" s="3"/>
    </row>
    <row r="2">
      <c r="A2" s="4"/>
      <c r="B2" s="5" t="s">
        <v>2</v>
      </c>
      <c r="C2" s="6"/>
      <c r="D2" s="6"/>
      <c r="E2" s="7"/>
      <c r="F2" s="8" t="s">
        <v>3</v>
      </c>
      <c r="G2" s="6"/>
      <c r="H2" s="6"/>
      <c r="I2" s="7"/>
      <c r="J2" s="9" t="s">
        <v>4</v>
      </c>
      <c r="K2" s="6"/>
      <c r="L2" s="6"/>
      <c r="M2" s="7"/>
      <c r="N2" s="10" t="s">
        <v>5</v>
      </c>
      <c r="O2" s="6"/>
      <c r="P2" s="6"/>
      <c r="Q2" s="7"/>
      <c r="R2" s="11" t="s">
        <v>6</v>
      </c>
      <c r="S2" s="6"/>
      <c r="T2" s="6"/>
      <c r="U2" s="7"/>
      <c r="V2" s="12" t="s">
        <v>7</v>
      </c>
      <c r="W2" s="6"/>
      <c r="X2" s="6"/>
      <c r="Y2" s="13"/>
      <c r="Z2" s="14" t="s">
        <v>8</v>
      </c>
      <c r="AA2" s="15"/>
      <c r="AB2" s="15"/>
      <c r="AC2" s="16"/>
      <c r="AD2" s="17" t="s">
        <v>9</v>
      </c>
      <c r="AE2" s="15"/>
      <c r="AF2" s="15"/>
      <c r="AG2" s="16"/>
      <c r="AH2" s="18" t="s">
        <v>10</v>
      </c>
      <c r="AI2" s="3"/>
      <c r="AJ2" s="19"/>
      <c r="AK2" s="20" t="s">
        <v>11</v>
      </c>
      <c r="AO2" s="21" t="s">
        <v>12</v>
      </c>
      <c r="AP2" s="3"/>
      <c r="AQ2" s="3"/>
      <c r="AR2" s="19"/>
      <c r="AS2" s="22" t="s">
        <v>13</v>
      </c>
      <c r="AT2" s="3"/>
      <c r="AU2" s="3"/>
      <c r="AV2" s="19"/>
      <c r="AW2" s="23" t="s">
        <v>14</v>
      </c>
      <c r="AX2" s="3"/>
      <c r="AY2" s="3"/>
      <c r="AZ2" s="19"/>
      <c r="BA2" s="24" t="s">
        <v>15</v>
      </c>
      <c r="BB2" s="3"/>
      <c r="BC2" s="3"/>
      <c r="BD2" s="19"/>
      <c r="BE2" s="25" t="s">
        <v>16</v>
      </c>
      <c r="BF2" s="3"/>
      <c r="BG2" s="3"/>
      <c r="BH2" s="19"/>
      <c r="BI2" s="26" t="s">
        <v>17</v>
      </c>
      <c r="BJ2" s="3"/>
      <c r="BK2" s="3"/>
      <c r="BL2" s="19"/>
      <c r="BM2" s="27" t="s">
        <v>18</v>
      </c>
      <c r="BN2" s="3"/>
      <c r="BO2" s="3"/>
      <c r="BP2" s="19"/>
      <c r="BQ2" s="28" t="s">
        <v>19</v>
      </c>
      <c r="BR2" s="3"/>
      <c r="BS2" s="3"/>
      <c r="BT2" s="19"/>
      <c r="BU2" s="29" t="s">
        <v>20</v>
      </c>
      <c r="BV2" s="3"/>
      <c r="BW2" s="3"/>
      <c r="BX2" s="19"/>
      <c r="BY2" s="30" t="s">
        <v>21</v>
      </c>
      <c r="BZ2" s="3"/>
      <c r="CA2" s="3"/>
      <c r="CB2" s="19"/>
      <c r="CC2" s="31" t="s">
        <v>22</v>
      </c>
      <c r="CD2" s="3"/>
      <c r="CE2" s="3"/>
      <c r="CF2" s="19"/>
      <c r="CG2" s="32" t="s">
        <v>23</v>
      </c>
      <c r="CH2" s="3"/>
      <c r="CI2" s="3"/>
      <c r="CJ2" s="19"/>
      <c r="CK2" s="33" t="s">
        <v>24</v>
      </c>
      <c r="CL2" s="3"/>
      <c r="CM2" s="3"/>
      <c r="CN2" s="19"/>
      <c r="CO2" s="34" t="s">
        <v>25</v>
      </c>
      <c r="CP2" s="3"/>
      <c r="CQ2" s="3"/>
      <c r="CR2" s="19"/>
      <c r="CS2" s="35" t="s">
        <v>26</v>
      </c>
      <c r="CT2" s="3"/>
      <c r="CU2" s="3"/>
      <c r="CV2" s="19"/>
      <c r="CW2" s="36" t="s">
        <v>27</v>
      </c>
      <c r="CX2" s="3"/>
      <c r="CY2" s="3"/>
      <c r="CZ2" s="19"/>
      <c r="DA2" s="37" t="s">
        <v>28</v>
      </c>
      <c r="DB2" s="3"/>
      <c r="DC2" s="3"/>
      <c r="DD2" s="19"/>
      <c r="DE2" s="38" t="s">
        <v>29</v>
      </c>
      <c r="DF2" s="3"/>
      <c r="DG2" s="3"/>
      <c r="DH2" s="19"/>
      <c r="DI2" s="39" t="s">
        <v>30</v>
      </c>
      <c r="DJ2" s="3"/>
      <c r="DK2" s="3"/>
      <c r="DL2" s="19"/>
      <c r="DM2" s="40" t="s">
        <v>31</v>
      </c>
      <c r="DN2" s="3"/>
      <c r="DO2" s="3"/>
      <c r="DP2" s="19"/>
      <c r="DQ2" s="41" t="s">
        <v>32</v>
      </c>
      <c r="DR2" s="3"/>
      <c r="DS2" s="3"/>
      <c r="DT2" s="19"/>
      <c r="DU2" s="42" t="s">
        <v>33</v>
      </c>
      <c r="DV2" s="3"/>
      <c r="DW2" s="3"/>
      <c r="DX2" s="19"/>
      <c r="DY2" s="43" t="s">
        <v>34</v>
      </c>
      <c r="DZ2" s="3"/>
      <c r="EA2" s="3"/>
      <c r="EB2" s="3"/>
      <c r="EC2" s="19"/>
    </row>
    <row r="3" ht="45.0" customHeight="1">
      <c r="A3" s="44"/>
      <c r="B3" s="45" t="s">
        <v>35</v>
      </c>
      <c r="C3" s="45" t="s">
        <v>36</v>
      </c>
      <c r="D3" s="45" t="s">
        <v>37</v>
      </c>
      <c r="E3" s="45" t="s">
        <v>38</v>
      </c>
      <c r="F3" s="46" t="s">
        <v>35</v>
      </c>
      <c r="G3" s="46" t="s">
        <v>36</v>
      </c>
      <c r="H3" s="47" t="s">
        <v>37</v>
      </c>
      <c r="I3" s="46" t="s">
        <v>38</v>
      </c>
      <c r="J3" s="47" t="s">
        <v>35</v>
      </c>
      <c r="K3" s="47" t="s">
        <v>36</v>
      </c>
      <c r="L3" s="47" t="s">
        <v>37</v>
      </c>
      <c r="M3" s="47" t="s">
        <v>38</v>
      </c>
      <c r="N3" s="47" t="s">
        <v>35</v>
      </c>
      <c r="O3" s="47" t="s">
        <v>36</v>
      </c>
      <c r="P3" s="47" t="s">
        <v>37</v>
      </c>
      <c r="Q3" s="47" t="s">
        <v>38</v>
      </c>
      <c r="R3" s="47" t="s">
        <v>35</v>
      </c>
      <c r="S3" s="47" t="s">
        <v>36</v>
      </c>
      <c r="T3" s="47" t="s">
        <v>37</v>
      </c>
      <c r="U3" s="48" t="s">
        <v>38</v>
      </c>
      <c r="V3" s="49" t="s">
        <v>35</v>
      </c>
      <c r="W3" s="47" t="s">
        <v>36</v>
      </c>
      <c r="X3" s="47" t="s">
        <v>37</v>
      </c>
      <c r="Y3" s="50" t="s">
        <v>38</v>
      </c>
      <c r="Z3" s="51" t="s">
        <v>35</v>
      </c>
      <c r="AA3" s="51" t="s">
        <v>36</v>
      </c>
      <c r="AB3" s="51" t="s">
        <v>37</v>
      </c>
      <c r="AC3" s="51" t="s">
        <v>38</v>
      </c>
      <c r="AD3" s="51" t="s">
        <v>35</v>
      </c>
      <c r="AE3" s="51" t="s">
        <v>36</v>
      </c>
      <c r="AF3" s="52" t="s">
        <v>37</v>
      </c>
      <c r="AG3" s="53" t="s">
        <v>38</v>
      </c>
      <c r="AH3" s="54" t="s">
        <v>36</v>
      </c>
      <c r="AI3" s="54" t="s">
        <v>37</v>
      </c>
      <c r="AJ3" s="55" t="s">
        <v>38</v>
      </c>
      <c r="AK3" s="52" t="s">
        <v>35</v>
      </c>
      <c r="AL3" s="52" t="s">
        <v>36</v>
      </c>
      <c r="AM3" s="52" t="s">
        <v>37</v>
      </c>
      <c r="AN3" s="53" t="s">
        <v>38</v>
      </c>
      <c r="AO3" s="56" t="s">
        <v>35</v>
      </c>
      <c r="AP3" s="56" t="s">
        <v>36</v>
      </c>
      <c r="AQ3" s="56" t="s">
        <v>37</v>
      </c>
      <c r="AR3" s="57" t="s">
        <v>38</v>
      </c>
      <c r="AS3" s="56" t="s">
        <v>35</v>
      </c>
      <c r="AT3" s="56" t="s">
        <v>36</v>
      </c>
      <c r="AU3" s="56" t="s">
        <v>37</v>
      </c>
      <c r="AV3" s="57" t="s">
        <v>38</v>
      </c>
      <c r="AW3" s="56" t="s">
        <v>35</v>
      </c>
      <c r="AX3" s="56" t="s">
        <v>36</v>
      </c>
      <c r="AY3" s="56" t="s">
        <v>37</v>
      </c>
      <c r="AZ3" s="57" t="s">
        <v>38</v>
      </c>
      <c r="BA3" s="56" t="s">
        <v>35</v>
      </c>
      <c r="BB3" s="56" t="s">
        <v>36</v>
      </c>
      <c r="BC3" s="56" t="s">
        <v>37</v>
      </c>
      <c r="BD3" s="57" t="s">
        <v>38</v>
      </c>
      <c r="BE3" s="56" t="s">
        <v>35</v>
      </c>
      <c r="BF3" s="56" t="s">
        <v>36</v>
      </c>
      <c r="BG3" s="56" t="s">
        <v>37</v>
      </c>
      <c r="BH3" s="57" t="s">
        <v>38</v>
      </c>
      <c r="BI3" s="56" t="s">
        <v>35</v>
      </c>
      <c r="BJ3" s="56" t="s">
        <v>36</v>
      </c>
      <c r="BK3" s="56" t="s">
        <v>37</v>
      </c>
      <c r="BL3" s="57" t="s">
        <v>38</v>
      </c>
      <c r="BM3" s="56" t="s">
        <v>35</v>
      </c>
      <c r="BN3" s="56" t="s">
        <v>36</v>
      </c>
      <c r="BO3" s="56" t="s">
        <v>37</v>
      </c>
      <c r="BP3" s="57" t="s">
        <v>38</v>
      </c>
      <c r="BQ3" s="56" t="s">
        <v>35</v>
      </c>
      <c r="BR3" s="56" t="s">
        <v>36</v>
      </c>
      <c r="BS3" s="56" t="s">
        <v>37</v>
      </c>
      <c r="BT3" s="57" t="s">
        <v>38</v>
      </c>
      <c r="BU3" s="56" t="s">
        <v>35</v>
      </c>
      <c r="BV3" s="56" t="s">
        <v>36</v>
      </c>
      <c r="BW3" s="56" t="s">
        <v>37</v>
      </c>
      <c r="BX3" s="57" t="s">
        <v>38</v>
      </c>
      <c r="BY3" s="56" t="s">
        <v>35</v>
      </c>
      <c r="BZ3" s="56" t="s">
        <v>36</v>
      </c>
      <c r="CA3" s="56" t="s">
        <v>37</v>
      </c>
      <c r="CB3" s="57" t="s">
        <v>38</v>
      </c>
      <c r="CC3" s="56" t="s">
        <v>35</v>
      </c>
      <c r="CD3" s="56" t="s">
        <v>36</v>
      </c>
      <c r="CE3" s="56" t="s">
        <v>37</v>
      </c>
      <c r="CF3" s="57" t="s">
        <v>38</v>
      </c>
      <c r="CG3" s="56" t="s">
        <v>35</v>
      </c>
      <c r="CH3" s="56" t="s">
        <v>36</v>
      </c>
      <c r="CI3" s="56" t="s">
        <v>37</v>
      </c>
      <c r="CJ3" s="57" t="s">
        <v>38</v>
      </c>
      <c r="CK3" s="56" t="s">
        <v>35</v>
      </c>
      <c r="CL3" s="56" t="s">
        <v>36</v>
      </c>
      <c r="CM3" s="56" t="s">
        <v>37</v>
      </c>
      <c r="CN3" s="57" t="s">
        <v>38</v>
      </c>
      <c r="CO3" s="56" t="s">
        <v>35</v>
      </c>
      <c r="CP3" s="56" t="s">
        <v>36</v>
      </c>
      <c r="CQ3" s="56" t="s">
        <v>37</v>
      </c>
      <c r="CR3" s="57" t="s">
        <v>38</v>
      </c>
      <c r="CS3" s="56" t="s">
        <v>35</v>
      </c>
      <c r="CT3" s="56" t="s">
        <v>36</v>
      </c>
      <c r="CU3" s="56" t="s">
        <v>37</v>
      </c>
      <c r="CV3" s="57" t="s">
        <v>38</v>
      </c>
      <c r="CW3" s="56" t="s">
        <v>35</v>
      </c>
      <c r="CX3" s="56" t="s">
        <v>36</v>
      </c>
      <c r="CY3" s="56" t="s">
        <v>37</v>
      </c>
      <c r="CZ3" s="57" t="s">
        <v>38</v>
      </c>
      <c r="DA3" s="56" t="s">
        <v>35</v>
      </c>
      <c r="DB3" s="56" t="s">
        <v>36</v>
      </c>
      <c r="DC3" s="56" t="s">
        <v>37</v>
      </c>
      <c r="DD3" s="57" t="s">
        <v>38</v>
      </c>
      <c r="DE3" s="56" t="s">
        <v>35</v>
      </c>
      <c r="DF3" s="56" t="s">
        <v>36</v>
      </c>
      <c r="DG3" s="56" t="s">
        <v>37</v>
      </c>
      <c r="DH3" s="57" t="s">
        <v>38</v>
      </c>
      <c r="DI3" s="56" t="s">
        <v>35</v>
      </c>
      <c r="DJ3" s="56" t="s">
        <v>36</v>
      </c>
      <c r="DK3" s="56" t="s">
        <v>37</v>
      </c>
      <c r="DL3" s="57" t="s">
        <v>38</v>
      </c>
      <c r="DM3" s="56" t="s">
        <v>35</v>
      </c>
      <c r="DN3" s="56" t="s">
        <v>36</v>
      </c>
      <c r="DO3" s="56" t="s">
        <v>37</v>
      </c>
      <c r="DP3" s="57" t="s">
        <v>38</v>
      </c>
      <c r="DQ3" s="45" t="s">
        <v>35</v>
      </c>
      <c r="DR3" s="45" t="s">
        <v>36</v>
      </c>
      <c r="DS3" s="45" t="s">
        <v>37</v>
      </c>
      <c r="DT3" s="45" t="s">
        <v>38</v>
      </c>
      <c r="DU3" s="58" t="s">
        <v>35</v>
      </c>
      <c r="DV3" s="56" t="s">
        <v>36</v>
      </c>
      <c r="DW3" s="56" t="s">
        <v>37</v>
      </c>
      <c r="DX3" s="57" t="s">
        <v>38</v>
      </c>
      <c r="DY3" s="45" t="s">
        <v>35</v>
      </c>
      <c r="DZ3" s="45" t="s">
        <v>36</v>
      </c>
      <c r="EA3" s="59" t="s">
        <v>37</v>
      </c>
      <c r="EB3" s="19"/>
      <c r="EC3" s="45" t="s">
        <v>38</v>
      </c>
    </row>
    <row r="4" ht="311.25" customHeight="1">
      <c r="A4" s="60" t="s">
        <v>39</v>
      </c>
      <c r="B4" s="61"/>
      <c r="C4" s="62"/>
      <c r="D4" s="63"/>
      <c r="E4" s="64"/>
      <c r="F4" s="65"/>
      <c r="G4" s="65"/>
      <c r="H4" s="66"/>
      <c r="I4" s="67" t="s">
        <v>40</v>
      </c>
      <c r="J4" s="68"/>
      <c r="K4" s="68"/>
      <c r="L4" s="69" t="s">
        <v>41</v>
      </c>
      <c r="M4" s="68"/>
      <c r="N4" s="70"/>
      <c r="O4" s="70"/>
      <c r="P4" s="71" t="str">
        <f>HYPERLINK("https://www.youtube.com/watch?v=XtfDlP-7qRk&amp;feature=youtu.be","Link")</f>
        <v>Link</v>
      </c>
      <c r="Q4" s="72"/>
      <c r="R4" s="73"/>
      <c r="S4" s="74"/>
      <c r="T4" s="75" t="s">
        <v>42</v>
      </c>
      <c r="U4" s="76"/>
      <c r="V4" s="77"/>
      <c r="W4" s="78"/>
      <c r="X4" s="79"/>
      <c r="Y4" s="80" t="str">
        <f>HYPERLINK("http://www.ssc.education.ed.ac.uk/BSL/astronomy/asteroid.html","http://www.ssc.education.ed.ac.uk/BSL/astronomy/asteroid.html")</f>
        <v>http://www.ssc.education.ed.ac.uk/BSL/astronomy/asteroid.html</v>
      </c>
      <c r="Z4" s="81"/>
      <c r="AA4" s="81"/>
      <c r="AB4" s="82"/>
      <c r="AC4" s="83"/>
      <c r="AD4" s="84"/>
      <c r="AE4" s="85"/>
      <c r="AF4" s="86" t="s">
        <v>43</v>
      </c>
      <c r="AG4" s="87"/>
      <c r="AH4" s="88"/>
      <c r="AI4" s="89" t="s">
        <v>44</v>
      </c>
      <c r="AJ4" s="88"/>
      <c r="AK4" s="90"/>
      <c r="AL4" s="90"/>
      <c r="AM4" s="90"/>
      <c r="AN4" s="90"/>
      <c r="AO4" s="91"/>
      <c r="AP4" s="91"/>
      <c r="AQ4" s="92" t="s">
        <v>45</v>
      </c>
      <c r="AR4" s="93"/>
      <c r="AS4" s="94"/>
      <c r="AT4" s="94"/>
      <c r="AU4" s="95" t="s">
        <v>46</v>
      </c>
      <c r="AV4" s="94"/>
      <c r="AW4" s="96"/>
      <c r="AX4" s="96"/>
      <c r="AY4" s="96"/>
      <c r="AZ4" s="96"/>
      <c r="BA4" s="97"/>
      <c r="BB4" s="97"/>
      <c r="BC4" s="89" t="s">
        <v>47</v>
      </c>
      <c r="BD4" s="97"/>
      <c r="BE4" s="98"/>
      <c r="BF4" s="98"/>
      <c r="BG4" s="89" t="s">
        <v>48</v>
      </c>
      <c r="BH4" s="98"/>
      <c r="BI4" s="99"/>
      <c r="BJ4" s="99"/>
      <c r="BK4" s="99"/>
      <c r="BL4" s="99"/>
      <c r="BM4" s="100"/>
      <c r="BN4" s="100"/>
      <c r="BO4" s="100"/>
      <c r="BP4" s="100"/>
      <c r="BQ4" s="101"/>
      <c r="BR4" s="101"/>
      <c r="BS4" s="89" t="s">
        <v>49</v>
      </c>
      <c r="BT4" s="101"/>
      <c r="BU4" s="102"/>
      <c r="BV4" s="102"/>
      <c r="BW4" s="89" t="s">
        <v>50</v>
      </c>
      <c r="BX4" s="102"/>
      <c r="BY4" s="103"/>
      <c r="BZ4" s="103"/>
      <c r="CA4" s="103"/>
      <c r="CB4" s="103"/>
      <c r="CC4" s="104"/>
      <c r="CD4" s="104"/>
      <c r="CE4" s="104"/>
      <c r="CF4" s="104"/>
      <c r="CG4" s="105"/>
      <c r="CH4" s="105"/>
      <c r="CI4" s="89" t="s">
        <v>51</v>
      </c>
      <c r="CJ4" s="105"/>
      <c r="CK4" s="106"/>
      <c r="CL4" s="106"/>
      <c r="CM4" s="89" t="s">
        <v>52</v>
      </c>
      <c r="CN4" s="106"/>
      <c r="CO4" s="107"/>
      <c r="CP4" s="107"/>
      <c r="CQ4" s="107"/>
      <c r="CR4" s="107"/>
      <c r="CS4" s="108"/>
      <c r="CT4" s="108"/>
      <c r="CU4" s="89" t="s">
        <v>53</v>
      </c>
      <c r="CV4" s="108"/>
      <c r="CW4" s="109"/>
      <c r="CX4" s="109"/>
      <c r="CY4" s="89" t="s">
        <v>54</v>
      </c>
      <c r="CZ4" s="109"/>
      <c r="DA4" s="110"/>
      <c r="DB4" s="110"/>
      <c r="DC4" s="110"/>
      <c r="DD4" s="110"/>
      <c r="DE4" s="111"/>
      <c r="DF4" s="111"/>
      <c r="DG4" s="111"/>
      <c r="DH4" s="111"/>
      <c r="DI4" s="68"/>
      <c r="DJ4" s="68"/>
      <c r="DK4" s="89" t="s">
        <v>55</v>
      </c>
      <c r="DL4" s="68"/>
      <c r="DM4" s="112"/>
      <c r="DN4" s="112"/>
      <c r="DO4" s="112"/>
      <c r="DP4" s="112"/>
      <c r="DQ4" s="113"/>
      <c r="DR4" s="113"/>
      <c r="DS4" s="89" t="s">
        <v>56</v>
      </c>
      <c r="DT4" s="113"/>
      <c r="DU4" s="114"/>
      <c r="DV4" s="114"/>
      <c r="DW4" s="114"/>
      <c r="DX4" s="114"/>
      <c r="DY4" s="115" t="s">
        <v>57</v>
      </c>
      <c r="DZ4" s="115" t="s">
        <v>57</v>
      </c>
      <c r="EA4" s="116" t="s">
        <v>57</v>
      </c>
      <c r="EB4" s="19"/>
      <c r="EC4" s="115" t="s">
        <v>57</v>
      </c>
    </row>
    <row r="5" ht="210.0" customHeight="1">
      <c r="A5" s="60" t="s">
        <v>58</v>
      </c>
      <c r="B5" s="61"/>
      <c r="C5" s="117"/>
      <c r="D5" s="118" t="str">
        <f>HYPERLINK("https://media.spreadthesign.com/video/mp4/10/156305.mp4","link")</f>
        <v>link</v>
      </c>
      <c r="E5" s="64"/>
      <c r="F5" s="65"/>
      <c r="G5" s="65"/>
      <c r="H5" s="119" t="str">
        <f>HYPERLINK("https://vimeo.com/244078451/a48c383fcd","https://vimeo.com/244078451/a48c383fcd")</f>
        <v>https://vimeo.com/244078451/a48c383fcd</v>
      </c>
      <c r="I5" s="120" t="s">
        <v>40</v>
      </c>
      <c r="J5" s="68"/>
      <c r="K5" s="68"/>
      <c r="L5" s="121" t="str">
        <f>HYPERLINK("https://youtu.be/WP9hz6iFenY","link")</f>
        <v>link</v>
      </c>
      <c r="M5" s="68"/>
      <c r="N5" s="61"/>
      <c r="O5" s="122" t="s">
        <v>59</v>
      </c>
      <c r="P5" s="123" t="str">
        <f>HYPERLINK("https://www.youtube.com/watch?v=EHWRYAS6J90&amp;feature=youtu.be","Link")</f>
        <v>Link</v>
      </c>
      <c r="Q5" s="124" t="str">
        <f>HYPERLINK("https://media.spreadthesign.com/video/mp4/7/345296.mp4","link")</f>
        <v>link</v>
      </c>
      <c r="R5" s="73"/>
      <c r="S5" s="74"/>
      <c r="T5" s="125" t="s">
        <v>42</v>
      </c>
      <c r="U5" s="76"/>
      <c r="V5" s="77"/>
      <c r="W5" s="78"/>
      <c r="X5" s="78"/>
      <c r="Y5" s="126"/>
      <c r="Z5" s="127"/>
      <c r="AA5" s="127"/>
      <c r="AB5" s="128" t="s">
        <v>60</v>
      </c>
      <c r="AC5" s="129"/>
      <c r="AD5" s="130"/>
      <c r="AE5" s="130"/>
      <c r="AF5" s="131" t="str">
        <f>HYPERLINK("https://media.spreadthesign.com/video/mp4/1/226717.mp4","link")</f>
        <v>link</v>
      </c>
      <c r="AG5" s="132"/>
      <c r="AH5" s="88"/>
      <c r="AI5" s="121" t="str">
        <f>HYPERLINK("https://media.spreadthesign.com/video/mp4/17/203075.mp4","link")</f>
        <v>link</v>
      </c>
      <c r="AJ5" s="88"/>
      <c r="AK5" s="90"/>
      <c r="AL5" s="90"/>
      <c r="AM5" s="90"/>
      <c r="AN5" s="90"/>
      <c r="AO5" s="91"/>
      <c r="AP5" s="91"/>
      <c r="AQ5" s="133" t="s">
        <v>61</v>
      </c>
      <c r="AR5" s="134"/>
      <c r="AS5" s="94"/>
      <c r="AT5" s="94"/>
      <c r="AU5" s="121" t="str">
        <f>HYPERLINK("https://media.spreadthesign.com/video/mp4/4/126033.mp4","link")</f>
        <v>link</v>
      </c>
      <c r="AV5" s="94"/>
      <c r="AW5" s="96"/>
      <c r="AX5" s="96"/>
      <c r="AY5" s="96"/>
      <c r="AZ5" s="96"/>
      <c r="BA5" s="97"/>
      <c r="BB5" s="97"/>
      <c r="BC5" s="121" t="str">
        <f>HYPERLINK("https://media.spreadthesign.com/video/mp4/25/124339.mp4","link")</f>
        <v>link</v>
      </c>
      <c r="BD5" s="97"/>
      <c r="BE5" s="98"/>
      <c r="BF5" s="98"/>
      <c r="BG5" s="121" t="str">
        <f>HYPERLINK("https://media.spreadthesign.com/video/mp4/22/201379.mp4","link")</f>
        <v>link</v>
      </c>
      <c r="BH5" s="98"/>
      <c r="BI5" s="99"/>
      <c r="BJ5" s="99"/>
      <c r="BK5" s="121" t="str">
        <f>HYPERLINK("https://media.spreadthesign.com/video/mp4/9/172356.mp4","link")</f>
        <v>link</v>
      </c>
      <c r="BL5" s="99"/>
      <c r="BM5" s="100"/>
      <c r="BN5" s="100"/>
      <c r="BO5" s="100"/>
      <c r="BP5" s="100"/>
      <c r="BQ5" s="101"/>
      <c r="BR5" s="101"/>
      <c r="BS5" s="121" t="str">
        <f>HYPERLINK("https://media.spreadthesign.com/video/mp4/26/83090.mp4","link")</f>
        <v>link</v>
      </c>
      <c r="BT5" s="101"/>
      <c r="BU5" s="102"/>
      <c r="BV5" s="102"/>
      <c r="BW5" s="121" t="str">
        <f>HYPERLINK("https://media.spreadthesign.com/video/mp4/3/124374.mp4","link")</f>
        <v>link</v>
      </c>
      <c r="BX5" s="102"/>
      <c r="BY5" s="103"/>
      <c r="BZ5" s="103"/>
      <c r="CA5" s="121" t="str">
        <f>HYPERLINK("https://media.spreadthesign.com/video/mp4/19/86705.mp4","link")</f>
        <v>link</v>
      </c>
      <c r="CB5" s="103"/>
      <c r="CC5" s="104"/>
      <c r="CD5" s="104"/>
      <c r="CE5" s="104"/>
      <c r="CF5" s="104"/>
      <c r="CG5" s="105"/>
      <c r="CH5" s="105"/>
      <c r="CI5" s="121" t="str">
        <f>HYPERLINK("https://media.spreadthesign.com/video/mp4/14/152110.mp4","link")</f>
        <v>link</v>
      </c>
      <c r="CJ5" s="105"/>
      <c r="CK5" s="106"/>
      <c r="CL5" s="106"/>
      <c r="CM5" s="121" t="str">
        <f>HYPERLINK("https://media.spreadthesign.com/video/mp4/12/139863.mp4","link")</f>
        <v>link</v>
      </c>
      <c r="CN5" s="106"/>
      <c r="CO5" s="107"/>
      <c r="CP5" s="107"/>
      <c r="CQ5" s="121" t="str">
        <f>HYPERLINK("https://media.spreadthesign.com/video/mp4/2/408454.mp4","link")</f>
        <v>link</v>
      </c>
      <c r="CR5" s="107"/>
      <c r="CS5" s="108"/>
      <c r="CT5" s="108"/>
      <c r="CU5" s="121" t="str">
        <f>HYPERLINK("https://media.spreadthesign.com/video/mp4/11/138622.mp4","link")</f>
        <v>link</v>
      </c>
      <c r="CV5" s="108"/>
      <c r="CW5" s="109"/>
      <c r="CX5" s="109"/>
      <c r="CY5" s="121" t="str">
        <f>HYPERLINK("https://media.spreadthesign.com/video/mp4/43/375858.mp4","link")</f>
        <v>link</v>
      </c>
      <c r="CZ5" s="109"/>
      <c r="DA5" s="110"/>
      <c r="DB5" s="110"/>
      <c r="DC5" s="110"/>
      <c r="DD5" s="110"/>
      <c r="DE5" s="111"/>
      <c r="DF5" s="111"/>
      <c r="DG5" s="121" t="str">
        <f>HYPERLINK("https://media.spreadthesign.com/video/mp4/35/386458.mp4","link")</f>
        <v>link</v>
      </c>
      <c r="DH5" s="111"/>
      <c r="DI5" s="68"/>
      <c r="DJ5" s="68"/>
      <c r="DK5" s="121" t="str">
        <f>HYPERLINK("https://media.spreadthesign.com/video/mp4/31/326855.mp4","link")</f>
        <v>link</v>
      </c>
      <c r="DL5" s="68"/>
      <c r="DM5" s="112"/>
      <c r="DN5" s="112"/>
      <c r="DO5" s="121" t="str">
        <f>HYPERLINK("https://media.spreadthesign.com/video/mp4/30/217408.mp4","link")</f>
        <v>link</v>
      </c>
      <c r="DP5" s="112"/>
      <c r="DQ5" s="113"/>
      <c r="DR5" s="113"/>
      <c r="DS5" s="121" t="str">
        <f>HYPERLINK("https://media.spreadthesign.com/video/mp4/21/162701.mp4","link")</f>
        <v>link</v>
      </c>
      <c r="DT5" s="113"/>
      <c r="DU5" s="114"/>
      <c r="DV5" s="114"/>
      <c r="DW5" s="114"/>
      <c r="DX5" s="114"/>
      <c r="DY5" s="115" t="s">
        <v>57</v>
      </c>
      <c r="DZ5" s="115" t="s">
        <v>57</v>
      </c>
      <c r="EA5" s="116" t="s">
        <v>57</v>
      </c>
      <c r="EB5" s="19"/>
      <c r="EC5" s="115" t="s">
        <v>57</v>
      </c>
    </row>
    <row r="6" ht="231.0" customHeight="1">
      <c r="A6" s="60" t="s">
        <v>62</v>
      </c>
      <c r="B6" s="74"/>
      <c r="C6" s="61"/>
      <c r="D6" s="63"/>
      <c r="E6" s="64"/>
      <c r="F6" s="65"/>
      <c r="G6" s="65"/>
      <c r="H6" s="66"/>
      <c r="I6" s="120" t="s">
        <v>40</v>
      </c>
      <c r="J6" s="68"/>
      <c r="K6" s="68"/>
      <c r="L6" s="68"/>
      <c r="M6" s="68"/>
      <c r="N6" s="61"/>
      <c r="O6" s="122" t="s">
        <v>63</v>
      </c>
      <c r="P6" s="123" t="str">
        <f>HYPERLINK("https://www.youtube.com/watch?v=Mi6-krRtByE&amp;feature=youtu.be","Link")</f>
        <v>Link</v>
      </c>
      <c r="Q6" s="135"/>
      <c r="R6" s="73"/>
      <c r="S6" s="74"/>
      <c r="T6" s="125" t="s">
        <v>42</v>
      </c>
      <c r="U6" s="76"/>
      <c r="V6" s="77"/>
      <c r="W6" s="78"/>
      <c r="X6" s="78"/>
      <c r="Y6" s="126"/>
      <c r="Z6" s="127"/>
      <c r="AA6" s="127"/>
      <c r="AB6" s="127"/>
      <c r="AC6" s="129"/>
      <c r="AD6" s="130"/>
      <c r="AE6" s="130"/>
      <c r="AF6" s="130"/>
      <c r="AG6" s="136"/>
      <c r="AH6" s="88"/>
      <c r="AI6" s="88"/>
      <c r="AJ6" s="88"/>
      <c r="AK6" s="90"/>
      <c r="AL6" s="90"/>
      <c r="AM6" s="90"/>
      <c r="AN6" s="90"/>
      <c r="AO6" s="91"/>
      <c r="AP6" s="91"/>
      <c r="AQ6" s="92" t="s">
        <v>64</v>
      </c>
      <c r="AR6" s="93"/>
      <c r="AS6" s="94"/>
      <c r="AT6" s="94"/>
      <c r="AU6" s="94"/>
      <c r="AV6" s="94"/>
      <c r="AW6" s="96"/>
      <c r="AX6" s="96"/>
      <c r="AY6" s="96"/>
      <c r="AZ6" s="96"/>
      <c r="BA6" s="97"/>
      <c r="BB6" s="97"/>
      <c r="BC6" s="97"/>
      <c r="BD6" s="97"/>
      <c r="BE6" s="98"/>
      <c r="BF6" s="98"/>
      <c r="BG6" s="98"/>
      <c r="BH6" s="98"/>
      <c r="BI6" s="99"/>
      <c r="BJ6" s="99"/>
      <c r="BK6" s="99"/>
      <c r="BL6" s="99"/>
      <c r="BM6" s="100"/>
      <c r="BN6" s="100"/>
      <c r="BO6" s="100"/>
      <c r="BP6" s="100"/>
      <c r="BQ6" s="101"/>
      <c r="BR6" s="101"/>
      <c r="BS6" s="101"/>
      <c r="BT6" s="101"/>
      <c r="BU6" s="102"/>
      <c r="BV6" s="102"/>
      <c r="BW6" s="102"/>
      <c r="BX6" s="102"/>
      <c r="BY6" s="103"/>
      <c r="BZ6" s="103"/>
      <c r="CA6" s="103"/>
      <c r="CB6" s="103"/>
      <c r="CC6" s="104"/>
      <c r="CD6" s="104"/>
      <c r="CE6" s="104"/>
      <c r="CF6" s="104"/>
      <c r="CG6" s="105"/>
      <c r="CH6" s="105"/>
      <c r="CI6" s="105"/>
      <c r="CJ6" s="105"/>
      <c r="CK6" s="106"/>
      <c r="CL6" s="106"/>
      <c r="CM6" s="106"/>
      <c r="CN6" s="106"/>
      <c r="CO6" s="107"/>
      <c r="CP6" s="107"/>
      <c r="CQ6" s="107"/>
      <c r="CR6" s="107"/>
      <c r="CS6" s="108"/>
      <c r="CT6" s="108"/>
      <c r="CU6" s="108"/>
      <c r="CV6" s="108"/>
      <c r="CW6" s="109"/>
      <c r="CX6" s="109"/>
      <c r="CY6" s="109"/>
      <c r="CZ6" s="109"/>
      <c r="DA6" s="110"/>
      <c r="DB6" s="110"/>
      <c r="DC6" s="110"/>
      <c r="DD6" s="110"/>
      <c r="DE6" s="111"/>
      <c r="DF6" s="111"/>
      <c r="DG6" s="111"/>
      <c r="DH6" s="111"/>
      <c r="DI6" s="68"/>
      <c r="DJ6" s="68"/>
      <c r="DK6" s="68"/>
      <c r="DL6" s="68"/>
      <c r="DM6" s="112"/>
      <c r="DN6" s="112"/>
      <c r="DO6" s="112"/>
      <c r="DP6" s="112"/>
      <c r="DQ6" s="113"/>
      <c r="DR6" s="113"/>
      <c r="DS6" s="113"/>
      <c r="DT6" s="113"/>
      <c r="DU6" s="114"/>
      <c r="DV6" s="114"/>
      <c r="DW6" s="114"/>
      <c r="DX6" s="114"/>
      <c r="DY6" s="115" t="s">
        <v>57</v>
      </c>
      <c r="DZ6" s="115" t="s">
        <v>57</v>
      </c>
      <c r="EA6" s="116" t="s">
        <v>57</v>
      </c>
      <c r="EB6" s="19"/>
      <c r="EC6" s="115" t="s">
        <v>57</v>
      </c>
    </row>
    <row r="7" ht="263.25" customHeight="1">
      <c r="A7" s="60" t="s">
        <v>65</v>
      </c>
      <c r="B7" s="61"/>
      <c r="C7" s="61"/>
      <c r="D7" s="63"/>
      <c r="E7" s="64"/>
      <c r="F7" s="65"/>
      <c r="G7" s="65"/>
      <c r="H7" s="66"/>
      <c r="I7" s="120" t="s">
        <v>40</v>
      </c>
      <c r="J7" s="68"/>
      <c r="K7" s="68"/>
      <c r="L7" s="68"/>
      <c r="M7" s="68"/>
      <c r="N7" s="61"/>
      <c r="O7" s="122" t="s">
        <v>66</v>
      </c>
      <c r="P7" s="123" t="str">
        <f>HYPERLINK("https://www.youtube.com/watch?v=wvNmHUfMpnk&amp;feature=youtu.be","Link")</f>
        <v>Link</v>
      </c>
      <c r="Q7" s="135"/>
      <c r="R7" s="73"/>
      <c r="S7" s="74"/>
      <c r="T7" s="125" t="s">
        <v>42</v>
      </c>
      <c r="U7" s="76"/>
      <c r="V7" s="77"/>
      <c r="W7" s="78"/>
      <c r="X7" s="137"/>
      <c r="Y7" s="138" t="s">
        <v>67</v>
      </c>
      <c r="Z7" s="127"/>
      <c r="AA7" s="127"/>
      <c r="AB7" s="139"/>
      <c r="AC7" s="140"/>
      <c r="AD7" s="130"/>
      <c r="AE7" s="130"/>
      <c r="AF7" s="130"/>
      <c r="AG7" s="141"/>
      <c r="AH7" s="88"/>
      <c r="AI7" s="88"/>
      <c r="AJ7" s="88"/>
      <c r="AK7" s="90"/>
      <c r="AL7" s="90"/>
      <c r="AM7" s="90"/>
      <c r="AN7" s="90"/>
      <c r="AO7" s="91"/>
      <c r="AP7" s="91"/>
      <c r="AQ7" s="92" t="s">
        <v>68</v>
      </c>
      <c r="AR7" s="93"/>
      <c r="AS7" s="94"/>
      <c r="AT7" s="94"/>
      <c r="AU7" s="94"/>
      <c r="AV7" s="94"/>
      <c r="AW7" s="96"/>
      <c r="AX7" s="96"/>
      <c r="AY7" s="96"/>
      <c r="AZ7" s="96"/>
      <c r="BA7" s="97"/>
      <c r="BB7" s="97"/>
      <c r="BC7" s="97"/>
      <c r="BD7" s="97"/>
      <c r="BE7" s="98"/>
      <c r="BF7" s="98"/>
      <c r="BG7" s="98"/>
      <c r="BH7" s="98"/>
      <c r="BI7" s="99"/>
      <c r="BJ7" s="99"/>
      <c r="BK7" s="99"/>
      <c r="BL7" s="99"/>
      <c r="BM7" s="100"/>
      <c r="BN7" s="100"/>
      <c r="BO7" s="100"/>
      <c r="BP7" s="100"/>
      <c r="BQ7" s="101"/>
      <c r="BR7" s="101"/>
      <c r="BS7" s="101"/>
      <c r="BT7" s="101"/>
      <c r="BU7" s="102"/>
      <c r="BV7" s="102"/>
      <c r="BW7" s="102"/>
      <c r="BX7" s="102"/>
      <c r="BY7" s="103"/>
      <c r="BZ7" s="103"/>
      <c r="CA7" s="103"/>
      <c r="CB7" s="103"/>
      <c r="CC7" s="104"/>
      <c r="CD7" s="104"/>
      <c r="CE7" s="104"/>
      <c r="CF7" s="104"/>
      <c r="CG7" s="105"/>
      <c r="CH7" s="105"/>
      <c r="CI7" s="105"/>
      <c r="CJ7" s="105"/>
      <c r="CK7" s="106"/>
      <c r="CL7" s="106"/>
      <c r="CM7" s="121" t="str">
        <f>HYPERLINK("https://media.spreadthesign.com/video/mp4/12/320565.mp4","link")</f>
        <v>link</v>
      </c>
      <c r="CN7" s="106"/>
      <c r="CO7" s="107"/>
      <c r="CP7" s="107"/>
      <c r="CQ7" s="121" t="str">
        <f>HYPERLINK("https://media.spreadthesign.com/video/mp4/2/333323.mp4","link")</f>
        <v>link</v>
      </c>
      <c r="CR7" s="107"/>
      <c r="CS7" s="108"/>
      <c r="CT7" s="108"/>
      <c r="CU7" s="108"/>
      <c r="CV7" s="108"/>
      <c r="CW7" s="109"/>
      <c r="CX7" s="109"/>
      <c r="CY7" s="121" t="str">
        <f>HYPERLINK("https://media.spreadthesign.com/video/mp4/43/376157.mp4","link")</f>
        <v>link</v>
      </c>
      <c r="CZ7" s="109"/>
      <c r="DA7" s="110"/>
      <c r="DB7" s="110"/>
      <c r="DC7" s="110"/>
      <c r="DD7" s="110"/>
      <c r="DE7" s="111"/>
      <c r="DF7" s="111"/>
      <c r="DG7" s="121" t="str">
        <f>HYPERLINK("https://media.spreadthesign.com/video/mp4/35/357391.mp4","link")</f>
        <v>link</v>
      </c>
      <c r="DH7" s="111"/>
      <c r="DI7" s="68"/>
      <c r="DJ7" s="68"/>
      <c r="DK7" s="121" t="str">
        <f>HYPERLINK("https://media.spreadthesign.com/video/mp4/31/325656.mp4","link")</f>
        <v>link</v>
      </c>
      <c r="DL7" s="68"/>
      <c r="DM7" s="112"/>
      <c r="DN7" s="112"/>
      <c r="DO7" s="112"/>
      <c r="DP7" s="112"/>
      <c r="DQ7" s="113"/>
      <c r="DR7" s="113"/>
      <c r="DS7" s="121" t="str">
        <f>HYPERLINK("https://media.spreadthesign.com/video/mp4/21/322794.mp4","link")</f>
        <v>link</v>
      </c>
      <c r="DT7" s="113"/>
      <c r="DU7" s="114"/>
      <c r="DV7" s="114"/>
      <c r="DW7" s="114"/>
      <c r="DX7" s="114"/>
      <c r="DY7" s="115" t="s">
        <v>57</v>
      </c>
      <c r="DZ7" s="115" t="s">
        <v>57</v>
      </c>
      <c r="EA7" s="116" t="s">
        <v>57</v>
      </c>
      <c r="EB7" s="19"/>
      <c r="EC7" s="115" t="s">
        <v>57</v>
      </c>
    </row>
    <row r="8" ht="237.0" customHeight="1">
      <c r="A8" s="60" t="s">
        <v>69</v>
      </c>
      <c r="B8" s="61"/>
      <c r="C8" s="61"/>
      <c r="D8" s="63"/>
      <c r="E8" s="64"/>
      <c r="F8" s="65"/>
      <c r="G8" s="65"/>
      <c r="H8" s="66"/>
      <c r="I8" s="120" t="s">
        <v>40</v>
      </c>
      <c r="J8" s="68"/>
      <c r="K8" s="68"/>
      <c r="L8" s="68"/>
      <c r="M8" s="68"/>
      <c r="N8" s="70"/>
      <c r="O8" s="70"/>
      <c r="P8" s="123" t="str">
        <f>HYPERLINK("https://www.youtube.com/watch?v=mwkdUQGuYFg&amp;feature=youtu.be","Link")</f>
        <v>Link</v>
      </c>
      <c r="Q8" s="142"/>
      <c r="R8" s="143"/>
      <c r="S8" s="144"/>
      <c r="T8" s="125" t="s">
        <v>42</v>
      </c>
      <c r="U8" s="76"/>
      <c r="V8" s="77"/>
      <c r="W8" s="78"/>
      <c r="X8" s="78"/>
      <c r="Y8" s="126"/>
      <c r="Z8" s="127"/>
      <c r="AA8" s="127"/>
      <c r="AB8" s="127"/>
      <c r="AC8" s="129"/>
      <c r="AD8" s="130"/>
      <c r="AE8" s="130"/>
      <c r="AF8" s="130"/>
      <c r="AG8" s="136"/>
      <c r="AH8" s="88"/>
      <c r="AI8" s="88"/>
      <c r="AJ8" s="88"/>
      <c r="AK8" s="90"/>
      <c r="AL8" s="90"/>
      <c r="AM8" s="90"/>
      <c r="AN8" s="90"/>
      <c r="AO8" s="91"/>
      <c r="AP8" s="91"/>
      <c r="AQ8" s="92" t="s">
        <v>70</v>
      </c>
      <c r="AR8" s="93"/>
      <c r="AS8" s="94"/>
      <c r="AT8" s="94"/>
      <c r="AU8" s="94"/>
      <c r="AV8" s="94"/>
      <c r="AW8" s="96"/>
      <c r="AX8" s="96"/>
      <c r="AY8" s="96"/>
      <c r="AZ8" s="96"/>
      <c r="BA8" s="97"/>
      <c r="BB8" s="97"/>
      <c r="BC8" s="97"/>
      <c r="BD8" s="97"/>
      <c r="BE8" s="98"/>
      <c r="BF8" s="98"/>
      <c r="BG8" s="98"/>
      <c r="BH8" s="98"/>
      <c r="BI8" s="99"/>
      <c r="BJ8" s="99"/>
      <c r="BK8" s="99"/>
      <c r="BL8" s="99"/>
      <c r="BM8" s="100"/>
      <c r="BN8" s="100"/>
      <c r="BO8" s="100"/>
      <c r="BP8" s="100"/>
      <c r="BQ8" s="101"/>
      <c r="BR8" s="101"/>
      <c r="BS8" s="101"/>
      <c r="BT8" s="101"/>
      <c r="BU8" s="102"/>
      <c r="BV8" s="102"/>
      <c r="BW8" s="102"/>
      <c r="BX8" s="102"/>
      <c r="BY8" s="103"/>
      <c r="BZ8" s="103"/>
      <c r="CA8" s="103"/>
      <c r="CB8" s="103"/>
      <c r="CC8" s="104"/>
      <c r="CD8" s="104"/>
      <c r="CE8" s="104"/>
      <c r="CF8" s="104"/>
      <c r="CG8" s="105"/>
      <c r="CH8" s="105"/>
      <c r="CI8" s="105"/>
      <c r="CJ8" s="105"/>
      <c r="CK8" s="106"/>
      <c r="CL8" s="106"/>
      <c r="CM8" s="121" t="str">
        <f>HYPERLINK("https://media.spreadthesign.com/video/mp4/12/315967.mp4","link")</f>
        <v>link</v>
      </c>
      <c r="CN8" s="106"/>
      <c r="CO8" s="107"/>
      <c r="CP8" s="107"/>
      <c r="CQ8" s="121" t="str">
        <f>HYPERLINK("https://media.spreadthesign.com/video/mp4/2/333466.mp4","link")</f>
        <v>link</v>
      </c>
      <c r="CR8" s="107"/>
      <c r="CS8" s="108"/>
      <c r="CT8" s="108"/>
      <c r="CU8" s="108"/>
      <c r="CV8" s="108"/>
      <c r="CW8" s="109"/>
      <c r="CX8" s="109"/>
      <c r="CY8" s="121" t="str">
        <f>HYPERLINK("https://media.spreadthesign.com/video/mp4/43/376172.mp4","link")</f>
        <v>link</v>
      </c>
      <c r="CZ8" s="109"/>
      <c r="DA8" s="110"/>
      <c r="DB8" s="110"/>
      <c r="DC8" s="110"/>
      <c r="DD8" s="110"/>
      <c r="DE8" s="111"/>
      <c r="DF8" s="111"/>
      <c r="DG8" s="121" t="str">
        <f>HYPERLINK("https://media.spreadthesign.com/video/mp4/35/357490.mp4","link")</f>
        <v>link</v>
      </c>
      <c r="DH8" s="111"/>
      <c r="DI8" s="68"/>
      <c r="DJ8" s="68"/>
      <c r="DK8" s="121" t="str">
        <f>HYPERLINK("https://media.spreadthesign.com/video/mp4/31/325668.mp4","link")</f>
        <v>link</v>
      </c>
      <c r="DL8" s="68"/>
      <c r="DM8" s="112"/>
      <c r="DN8" s="112"/>
      <c r="DO8" s="112"/>
      <c r="DP8" s="112"/>
      <c r="DQ8" s="113"/>
      <c r="DR8" s="113"/>
      <c r="DS8" s="121" t="str">
        <f>HYPERLINK("https://media.spreadthesign.com/video/mp4/21/322656.mp4","link")</f>
        <v>link</v>
      </c>
      <c r="DT8" s="113"/>
      <c r="DU8" s="114"/>
      <c r="DV8" s="114"/>
      <c r="DW8" s="114"/>
      <c r="DX8" s="114"/>
      <c r="DY8" s="115" t="s">
        <v>57</v>
      </c>
      <c r="DZ8" s="115" t="s">
        <v>57</v>
      </c>
      <c r="EA8" s="116" t="s">
        <v>57</v>
      </c>
      <c r="EB8" s="19"/>
      <c r="EC8" s="115" t="s">
        <v>57</v>
      </c>
    </row>
    <row r="9" ht="297.75" customHeight="1">
      <c r="A9" s="60" t="s">
        <v>71</v>
      </c>
      <c r="B9" s="61"/>
      <c r="C9" s="61"/>
      <c r="D9" s="118" t="str">
        <f>HYPERLINK("https://media.spreadthesign.com/video/mp4/10/173739.mp4","link")</f>
        <v>link</v>
      </c>
      <c r="E9" s="64"/>
      <c r="F9" s="65"/>
      <c r="G9" s="65"/>
      <c r="H9" s="119" t="str">
        <f>HYPERLINK("https://vimeo.com/244090829/e3dabd6826","https://vimeo.com/244090829/e3dabd6826")</f>
        <v>https://vimeo.com/244090829/e3dabd6826</v>
      </c>
      <c r="I9" s="120" t="s">
        <v>40</v>
      </c>
      <c r="J9" s="68"/>
      <c r="K9" s="68"/>
      <c r="L9" s="121" t="str">
        <f>HYPERLINK("https://youtu.be/sA1wKVfaZNs","link")</f>
        <v>link</v>
      </c>
      <c r="M9" s="68"/>
      <c r="N9" s="61"/>
      <c r="O9" s="122" t="s">
        <v>72</v>
      </c>
      <c r="P9" s="123" t="str">
        <f>HYPERLINK("https://www.youtube.com/watch?v=xIm_yJ7R0OI&amp;feature=youtu.be","Link")</f>
        <v>Link</v>
      </c>
      <c r="Q9" s="145" t="str">
        <f>HYPERLINK("https://media.spreadthesign.com/video/mp4/7/349420.mp4","link")</f>
        <v>link</v>
      </c>
      <c r="R9" s="73"/>
      <c r="S9" s="74"/>
      <c r="T9" s="125" t="s">
        <v>42</v>
      </c>
      <c r="U9" s="76"/>
      <c r="V9" s="77"/>
      <c r="W9" s="78"/>
      <c r="X9" s="78"/>
      <c r="Y9" s="126"/>
      <c r="Z9" s="127"/>
      <c r="AA9" s="127"/>
      <c r="AB9" s="146"/>
      <c r="AC9" s="147"/>
      <c r="AD9" s="130"/>
      <c r="AE9" s="130"/>
      <c r="AF9" s="148" t="str">
        <f>HYPERLINK("https://media.spreadthesign.com/video/mp4/1/226888.mp4","link")</f>
        <v>link</v>
      </c>
      <c r="AG9" s="141"/>
      <c r="AH9" s="88"/>
      <c r="AI9" s="89" t="s">
        <v>73</v>
      </c>
      <c r="AJ9" s="88"/>
      <c r="AK9" s="90"/>
      <c r="AL9" s="90"/>
      <c r="AM9" s="121" t="str">
        <f>HYPERLINK("https://media.spreadthesign.com/video/mp4/32/168643.mp4","link")</f>
        <v>link</v>
      </c>
      <c r="AN9" s="90"/>
      <c r="AO9" s="91"/>
      <c r="AP9" s="91"/>
      <c r="AQ9" s="149" t="s">
        <v>74</v>
      </c>
      <c r="AR9" s="134"/>
      <c r="AS9" s="94"/>
      <c r="AT9" s="94"/>
      <c r="AU9" s="121" t="str">
        <f>HYPERLINK("https://media.spreadthesign.com/video/mp4/4/111851.mp4","link")</f>
        <v>link</v>
      </c>
      <c r="AV9" s="94"/>
      <c r="AW9" s="96"/>
      <c r="AX9" s="96"/>
      <c r="AY9" s="96"/>
      <c r="AZ9" s="96"/>
      <c r="BA9" s="97"/>
      <c r="BB9" s="97"/>
      <c r="BC9" s="121" t="str">
        <f>HYPERLINK("https://media.spreadthesign.com/video/mp4/25/83433.mp4","link")</f>
        <v>link</v>
      </c>
      <c r="BD9" s="97"/>
      <c r="BE9" s="98"/>
      <c r="BF9" s="98"/>
      <c r="BG9" s="121" t="str">
        <f>HYPERLINK("https://media.spreadthesign.com/video/mp4/22/155828.mp4","link")</f>
        <v>link</v>
      </c>
      <c r="BH9" s="98"/>
      <c r="BI9" s="99"/>
      <c r="BJ9" s="99"/>
      <c r="BK9" s="121" t="str">
        <f>HYPERLINK("https://media.spreadthesign.com/video/mp4/9/150108.mp4","link")</f>
        <v>link</v>
      </c>
      <c r="BL9" s="99"/>
      <c r="BM9" s="100"/>
      <c r="BN9" s="100"/>
      <c r="BO9" s="100"/>
      <c r="BP9" s="100"/>
      <c r="BQ9" s="101"/>
      <c r="BR9" s="101"/>
      <c r="BS9" s="121" t="str">
        <f>HYPERLINK("https://media.spreadthesign.com/video/mp4/26/68295.mp4","link")</f>
        <v>link</v>
      </c>
      <c r="BT9" s="101"/>
      <c r="BU9" s="102"/>
      <c r="BV9" s="102"/>
      <c r="BW9" s="121" t="str">
        <f>HYPERLINK("https://media.spreadthesign.com/video/mp4/3/123781.mp4","link")</f>
        <v>link</v>
      </c>
      <c r="BX9" s="102"/>
      <c r="BY9" s="103"/>
      <c r="BZ9" s="103"/>
      <c r="CA9" s="121" t="str">
        <f>HYPERLINK("https://media.spreadthesign.com/video/mp4/19/75929.mp4","link")</f>
        <v>link</v>
      </c>
      <c r="CB9" s="103"/>
      <c r="CC9" s="104"/>
      <c r="CD9" s="104"/>
      <c r="CE9" s="121" t="str">
        <f>HYPERLINK("https://media.spreadthesign.com/video/mp4/6/80718.mp4","link")</f>
        <v>link</v>
      </c>
      <c r="CF9" s="104"/>
      <c r="CG9" s="105"/>
      <c r="CH9" s="105"/>
      <c r="CI9" s="121" t="str">
        <f>HYPERLINK("https://media.spreadthesign.com/video/mp4/14/260191.mp4","link")</f>
        <v>link</v>
      </c>
      <c r="CJ9" s="105"/>
      <c r="CK9" s="106"/>
      <c r="CL9" s="106"/>
      <c r="CM9" s="121" t="str">
        <f>HYPERLINK("https://media.spreadthesign.com/video/mp4/12/181575.mp4","link")</f>
        <v>link</v>
      </c>
      <c r="CN9" s="106"/>
      <c r="CO9" s="107"/>
      <c r="CP9" s="107"/>
      <c r="CQ9" s="121" t="str">
        <f>HYPERLINK("https://media.spreadthesign.com/video/mp4/2/49148.mp4","link")</f>
        <v>link</v>
      </c>
      <c r="CR9" s="107"/>
      <c r="CS9" s="108"/>
      <c r="CT9" s="108"/>
      <c r="CU9" s="121" t="str">
        <f>HYPERLINK("https://media.spreadthesign.com/video/mp4/11/368749.mp4","link")</f>
        <v>link</v>
      </c>
      <c r="CV9" s="108"/>
      <c r="CW9" s="109"/>
      <c r="CX9" s="109"/>
      <c r="CY9" s="121" t="str">
        <f>HYPERLINK("https://media.spreadthesign.com/video/mp4/43/376671.mp4","link")</f>
        <v>link</v>
      </c>
      <c r="CZ9" s="109"/>
      <c r="DA9" s="110"/>
      <c r="DB9" s="110"/>
      <c r="DC9" s="110"/>
      <c r="DD9" s="110"/>
      <c r="DE9" s="111"/>
      <c r="DF9" s="111"/>
      <c r="DG9" s="121" t="str">
        <f>HYPERLINK("https://media.spreadthesign.com/video/mp4/35/386329.mp4","link")</f>
        <v>link</v>
      </c>
      <c r="DH9" s="111"/>
      <c r="DI9" s="68"/>
      <c r="DJ9" s="68"/>
      <c r="DK9" s="121" t="str">
        <f>HYPERLINK("https://media.spreadthesign.com/video/mp4/31/327255.mp4","link")</f>
        <v>link</v>
      </c>
      <c r="DL9" s="68"/>
      <c r="DM9" s="112"/>
      <c r="DN9" s="112"/>
      <c r="DO9" s="121" t="str">
        <f>HYPERLINK("https://media.spreadthesign.com/video/mp4/30/217749.mp4","link")</f>
        <v>link</v>
      </c>
      <c r="DP9" s="112"/>
      <c r="DQ9" s="113"/>
      <c r="DR9" s="113"/>
      <c r="DS9" s="121" t="str">
        <f>HYPERLINK("https://media.spreadthesign.com/video/mp4/21/156255.mp4","link")</f>
        <v>link</v>
      </c>
      <c r="DT9" s="113"/>
      <c r="DU9" s="114"/>
      <c r="DV9" s="114"/>
      <c r="DW9" s="114"/>
      <c r="DX9" s="114"/>
      <c r="DY9" s="115" t="s">
        <v>57</v>
      </c>
      <c r="DZ9" s="115" t="s">
        <v>57</v>
      </c>
      <c r="EA9" s="116" t="s">
        <v>57</v>
      </c>
      <c r="EB9" s="19"/>
      <c r="EC9" s="115" t="s">
        <v>57</v>
      </c>
    </row>
    <row r="10" ht="212.25" customHeight="1">
      <c r="A10" s="60" t="s">
        <v>75</v>
      </c>
      <c r="B10" s="150"/>
      <c r="C10" s="61"/>
      <c r="D10" s="118" t="str">
        <f>HYPERLINK("https://media.spreadthesign.com/video/mp4/10/281788.mp4","link")</f>
        <v>link</v>
      </c>
      <c r="E10" s="64"/>
      <c r="F10" s="65"/>
      <c r="G10" s="65"/>
      <c r="H10" s="66"/>
      <c r="I10" s="120" t="s">
        <v>40</v>
      </c>
      <c r="J10" s="68"/>
      <c r="K10" s="68"/>
      <c r="L10" s="121" t="str">
        <f>HYPERLINK("https://youtu.be/CzWxr9S1BJg","link")                                                          </f>
        <v>link</v>
      </c>
      <c r="M10" s="68"/>
      <c r="N10" s="61"/>
      <c r="O10" s="122" t="s">
        <v>76</v>
      </c>
      <c r="P10" s="123" t="str">
        <f>HYPERLINK("https://www.youtube.com/watch?v=rgvhbN83Wpw&amp;feature=youtu.be","Link")</f>
        <v>Link</v>
      </c>
      <c r="Q10" s="145" t="str">
        <f>HYPERLINK("https://media.spreadthesign.com/video/mp4/7/348314.mp4","link")</f>
        <v>link</v>
      </c>
      <c r="R10" s="151"/>
      <c r="S10" s="74"/>
      <c r="T10" s="125" t="s">
        <v>42</v>
      </c>
      <c r="U10" s="76"/>
      <c r="V10" s="77"/>
      <c r="W10" s="78"/>
      <c r="X10" s="78"/>
      <c r="Y10" s="152" t="s">
        <v>77</v>
      </c>
      <c r="Z10" s="127"/>
      <c r="AA10" s="127"/>
      <c r="AB10" s="146"/>
      <c r="AC10" s="83"/>
      <c r="AD10" s="130"/>
      <c r="AE10" s="130"/>
      <c r="AF10" s="148" t="str">
        <f>HYPERLINK("https://media.spreadthesign.com/video/mp4/1/227190.mp4","link")</f>
        <v>link</v>
      </c>
      <c r="AG10" s="141"/>
      <c r="AH10" s="88"/>
      <c r="AI10" s="121" t="str">
        <f>HYPERLINK("https://media.spreadthesign.com/video/mp4/17/289543.mp4","link")</f>
        <v>link</v>
      </c>
      <c r="AJ10" s="88"/>
      <c r="AK10" s="90"/>
      <c r="AL10" s="90"/>
      <c r="AM10" s="90"/>
      <c r="AN10" s="90"/>
      <c r="AO10" s="91"/>
      <c r="AP10" s="91"/>
      <c r="AQ10" s="91"/>
      <c r="AR10" s="91"/>
      <c r="AS10" s="94"/>
      <c r="AT10" s="94"/>
      <c r="AU10" s="121" t="str">
        <f>HYPERLINK("https://media.spreadthesign.com/video/mp4/4/261444.mp4","link")</f>
        <v>link</v>
      </c>
      <c r="AV10" s="94"/>
      <c r="AW10" s="96"/>
      <c r="AX10" s="96"/>
      <c r="AY10" s="96"/>
      <c r="AZ10" s="96"/>
      <c r="BA10" s="97"/>
      <c r="BB10" s="97"/>
      <c r="BC10" s="121" t="str">
        <f>HYPERLINK("https://media.spreadthesign.com/video/mp4/25/243504.mp4","link")</f>
        <v>link</v>
      </c>
      <c r="BD10" s="97"/>
      <c r="BE10" s="98"/>
      <c r="BF10" s="98"/>
      <c r="BG10" s="121" t="str">
        <f>HYPERLINK("https://media.spreadthesign.com/video/mp4/22/237054.mp4","link")</f>
        <v>link</v>
      </c>
      <c r="BH10" s="98"/>
      <c r="BI10" s="99"/>
      <c r="BJ10" s="99"/>
      <c r="BK10" s="121" t="str">
        <f>HYPERLINK("https://media.spreadthesign.com/video/mp4/9/239976.mp4","link")</f>
        <v>link</v>
      </c>
      <c r="BL10" s="99"/>
      <c r="BM10" s="100"/>
      <c r="BN10" s="100"/>
      <c r="BO10" s="100"/>
      <c r="BP10" s="100"/>
      <c r="BQ10" s="101"/>
      <c r="BR10" s="101"/>
      <c r="BS10" s="121" t="str">
        <f>HYPERLINK("https://media.spreadthesign.com/video/mp4/26/241876.mp4","link")</f>
        <v>link</v>
      </c>
      <c r="BT10" s="101"/>
      <c r="BU10" s="102"/>
      <c r="BV10" s="102"/>
      <c r="BW10" s="121" t="str">
        <f>HYPERLINK("https://media.spreadthesign.com/video/mp4/3/236195.mp4","link")</f>
        <v>link</v>
      </c>
      <c r="BX10" s="102"/>
      <c r="BY10" s="103"/>
      <c r="BZ10" s="103"/>
      <c r="CA10" s="103"/>
      <c r="CB10" s="103"/>
      <c r="CC10" s="104"/>
      <c r="CD10" s="104"/>
      <c r="CE10" s="121" t="str">
        <f>HYPERLINK("https://media.spreadthesign.com/video/mp4/6/313056.mp4","link")</f>
        <v>link</v>
      </c>
      <c r="CF10" s="104"/>
      <c r="CG10" s="105"/>
      <c r="CH10" s="105"/>
      <c r="CI10" s="121" t="str">
        <f>HYPERLINK("https://media.spreadthesign.com/video/mp4/14/250560.mp4","link")</f>
        <v>link</v>
      </c>
      <c r="CJ10" s="105"/>
      <c r="CK10" s="106"/>
      <c r="CL10" s="106"/>
      <c r="CM10" s="121" t="str">
        <f>HYPERLINK("https://media.spreadthesign.com/video/mp4/12/316190.mp4","link")</f>
        <v>link</v>
      </c>
      <c r="CN10" s="106"/>
      <c r="CO10" s="107"/>
      <c r="CP10" s="107"/>
      <c r="CQ10" s="121" t="str">
        <f>HYPERLINK("https://media.spreadthesign.com/video/mp4/2/383159.mp4","link")</f>
        <v>link</v>
      </c>
      <c r="CR10" s="107"/>
      <c r="CS10" s="108"/>
      <c r="CT10" s="108"/>
      <c r="CU10" s="121" t="str">
        <f>HYPERLINK("https://media.spreadthesign.com/video/mp4/11/292675.mp4","link")</f>
        <v>link</v>
      </c>
      <c r="CV10" s="108"/>
      <c r="CW10" s="109"/>
      <c r="CX10" s="109"/>
      <c r="CY10" s="121" t="str">
        <f>HYPERLINK("https://media.spreadthesign.com/video/mp4/43/377950.mp4","link")</f>
        <v>link</v>
      </c>
      <c r="CZ10" s="109"/>
      <c r="DA10" s="110"/>
      <c r="DB10" s="110"/>
      <c r="DC10" s="121" t="str">
        <f>HYPERLINK("https://media.spreadthesign.com/video/mp4/42/354720.mp4","link")</f>
        <v>link</v>
      </c>
      <c r="DD10" s="110"/>
      <c r="DE10" s="111"/>
      <c r="DF10" s="111"/>
      <c r="DG10" s="111"/>
      <c r="DH10" s="111"/>
      <c r="DI10" s="68"/>
      <c r="DJ10" s="68"/>
      <c r="DK10" s="121" t="str">
        <f>HYPERLINK("https://media.spreadthesign.com/video/mp4/31/327824.mp4","link")</f>
        <v>link</v>
      </c>
      <c r="DL10" s="68"/>
      <c r="DM10" s="112"/>
      <c r="DN10" s="112"/>
      <c r="DO10" s="112"/>
      <c r="DP10" s="112"/>
      <c r="DQ10" s="113"/>
      <c r="DR10" s="113"/>
      <c r="DS10" s="121" t="str">
        <f>HYPERLINK("https://media.spreadthesign.com/video/mp4/21/264333.mp4","link")</f>
        <v>link</v>
      </c>
      <c r="DT10" s="113"/>
      <c r="DU10" s="114"/>
      <c r="DV10" s="114"/>
      <c r="DW10" s="114"/>
      <c r="DX10" s="114"/>
      <c r="DY10" s="115" t="s">
        <v>57</v>
      </c>
      <c r="DZ10" s="115" t="s">
        <v>57</v>
      </c>
      <c r="EA10" s="116" t="s">
        <v>57</v>
      </c>
      <c r="EB10" s="19"/>
      <c r="EC10" s="115" t="s">
        <v>57</v>
      </c>
    </row>
    <row r="11" ht="243.0" customHeight="1">
      <c r="A11" s="60" t="s">
        <v>78</v>
      </c>
      <c r="B11" s="61"/>
      <c r="C11" s="61"/>
      <c r="D11" s="118" t="str">
        <f>HYPERLINK("https://media.spreadthesign.com/video/mp4/10/180350.mp4","link")</f>
        <v>link</v>
      </c>
      <c r="E11" s="64"/>
      <c r="F11" s="65"/>
      <c r="G11" s="65"/>
      <c r="H11" s="66"/>
      <c r="I11" s="120" t="s">
        <v>40</v>
      </c>
      <c r="J11" s="68"/>
      <c r="K11" s="68"/>
      <c r="L11" s="121" t="str">
        <f>HYPERLINK("https://youtu.be/1HIc_ILt_wI","link")</f>
        <v>link</v>
      </c>
      <c r="M11" s="68"/>
      <c r="N11" s="61"/>
      <c r="O11" s="122" t="s">
        <v>79</v>
      </c>
      <c r="P11" s="123" t="str">
        <f>HYPERLINK("https://www.youtube.com/watch?v=TfS7DmX-8UE&amp;feature=youtu.be","Link")</f>
        <v>Link</v>
      </c>
      <c r="Q11" s="145" t="str">
        <f>HYPERLINK("https://media.spreadthesign.com/video/mp4/7/349670.mp4","link")</f>
        <v>link</v>
      </c>
      <c r="R11" s="151"/>
      <c r="S11" s="74"/>
      <c r="T11" s="125" t="s">
        <v>42</v>
      </c>
      <c r="U11" s="76"/>
      <c r="V11" s="77"/>
      <c r="W11" s="78"/>
      <c r="X11" s="78"/>
      <c r="Y11" s="152" t="s">
        <v>80</v>
      </c>
      <c r="Z11" s="127"/>
      <c r="AA11" s="127"/>
      <c r="AB11" s="153" t="s">
        <v>81</v>
      </c>
      <c r="AC11" s="83"/>
      <c r="AD11" s="130"/>
      <c r="AE11" s="130"/>
      <c r="AF11" s="148" t="str">
        <f>HYPERLINK("https://media.spreadthesign.com/video/mp4/1/262172.mp4","link")</f>
        <v>link</v>
      </c>
      <c r="AG11" s="141"/>
      <c r="AH11" s="88"/>
      <c r="AI11" s="89" t="s">
        <v>82</v>
      </c>
      <c r="AJ11" s="88"/>
      <c r="AK11" s="90"/>
      <c r="AL11" s="90"/>
      <c r="AM11" s="90"/>
      <c r="AN11" s="90"/>
      <c r="AO11" s="91"/>
      <c r="AP11" s="91"/>
      <c r="AQ11" s="92" t="s">
        <v>83</v>
      </c>
      <c r="AR11" s="154"/>
      <c r="AS11" s="94"/>
      <c r="AT11" s="94"/>
      <c r="AU11" s="121" t="str">
        <f>HYPERLINK("https://media.spreadthesign.com/video/mp4/4/240857.mp4","link")</f>
        <v>link</v>
      </c>
      <c r="AV11" s="94"/>
      <c r="AW11" s="96"/>
      <c r="AX11" s="96"/>
      <c r="AY11" s="96"/>
      <c r="AZ11" s="96"/>
      <c r="BA11" s="97"/>
      <c r="BB11" s="97"/>
      <c r="BC11" s="121" t="str">
        <f>HYPERLINK("https://media.spreadthesign.com/video/mp4/25/84795.mp4","link")</f>
        <v>link</v>
      </c>
      <c r="BD11" s="97"/>
      <c r="BE11" s="98"/>
      <c r="BF11" s="98"/>
      <c r="BG11" s="121" t="str">
        <f>HYPERLINK("https://media.spreadthesign.com/video/mp4/22/222621.mp4","link")</f>
        <v>link</v>
      </c>
      <c r="BH11" s="98"/>
      <c r="BI11" s="99"/>
      <c r="BJ11" s="99"/>
      <c r="BK11" s="121" t="str">
        <f>HYPERLINK("https://media.spreadthesign.com/video/mp4/9/172733.mp4","link")</f>
        <v>link</v>
      </c>
      <c r="BL11" s="99"/>
      <c r="BM11" s="100"/>
      <c r="BN11" s="100"/>
      <c r="BO11" s="100"/>
      <c r="BP11" s="100"/>
      <c r="BQ11" s="101"/>
      <c r="BR11" s="101"/>
      <c r="BS11" s="121" t="str">
        <f>HYPERLINK("https://media.spreadthesign.com/video/mp4/26/81948.mp4","link")</f>
        <v>link</v>
      </c>
      <c r="BT11" s="101"/>
      <c r="BU11" s="102"/>
      <c r="BV11" s="102"/>
      <c r="BW11" s="121" t="str">
        <f>HYPERLINK("https://media.spreadthesign.com/video/mp4/3/127180.mp4","link")</f>
        <v>link</v>
      </c>
      <c r="BX11" s="102"/>
      <c r="BY11" s="103"/>
      <c r="BZ11" s="103"/>
      <c r="CA11" s="121" t="str">
        <f>HYPERLINK("https://media.spreadthesign.com/video/mp4/19/90668.mp4","link")</f>
        <v>link</v>
      </c>
      <c r="CB11" s="103"/>
      <c r="CC11" s="104"/>
      <c r="CD11" s="104"/>
      <c r="CE11" s="121" t="str">
        <f>HYPERLINK("https://media.spreadthesign.com/video/mp4/6/124235.mp4","link")</f>
        <v>link</v>
      </c>
      <c r="CF11" s="104"/>
      <c r="CG11" s="105"/>
      <c r="CH11" s="105"/>
      <c r="CI11" s="55" t="s">
        <v>42</v>
      </c>
      <c r="CJ11" s="105"/>
      <c r="CK11" s="106"/>
      <c r="CL11" s="106"/>
      <c r="CM11" s="121" t="str">
        <f>HYPERLINK("https://media.spreadthesign.com/video/mp4/12/317390.mp4","link")</f>
        <v>link</v>
      </c>
      <c r="CN11" s="106"/>
      <c r="CO11" s="107"/>
      <c r="CP11" s="107"/>
      <c r="CQ11" s="121" t="str">
        <f>HYPERLINK("https://media.spreadthesign.com/video/mp4/2/88339.mp4","link")</f>
        <v>link</v>
      </c>
      <c r="CR11" s="107"/>
      <c r="CS11" s="108"/>
      <c r="CT11" s="108"/>
      <c r="CU11" s="121" t="str">
        <f>HYPERLINK("https://media.spreadthesign.com/video/mp4/11/135749.mp4","link")</f>
        <v>link</v>
      </c>
      <c r="CV11" s="108"/>
      <c r="CW11" s="109"/>
      <c r="CX11" s="109"/>
      <c r="CY11" s="121" t="str">
        <f>HYPERLINK("https://media.spreadthesign.com/video/mp4/43/378177.mp4","link")</f>
        <v>link</v>
      </c>
      <c r="CZ11" s="109"/>
      <c r="DA11" s="110"/>
      <c r="DB11" s="110"/>
      <c r="DC11" s="110"/>
      <c r="DD11" s="110"/>
      <c r="DE11" s="111"/>
      <c r="DF11" s="111"/>
      <c r="DG11" s="121" t="str">
        <f>HYPERLINK("https://media.spreadthesign.com/video/mp4/35/352406.mp4","link")</f>
        <v>link</v>
      </c>
      <c r="DH11" s="111"/>
      <c r="DI11" s="68"/>
      <c r="DJ11" s="68"/>
      <c r="DK11" s="121" t="str">
        <f>HYPERLINK("https://media.spreadthesign.com/video/mp4/31/114301.mp4","link")</f>
        <v>link</v>
      </c>
      <c r="DL11" s="68"/>
      <c r="DM11" s="112"/>
      <c r="DN11" s="112"/>
      <c r="DO11" s="121" t="str">
        <f>HYPERLINK("https://media.spreadthesign.com/video/mp4/30/218000.mp4","link")</f>
        <v>link</v>
      </c>
      <c r="DP11" s="112"/>
      <c r="DQ11" s="113"/>
      <c r="DR11" s="113"/>
      <c r="DS11" s="121" t="str">
        <f>HYPERLINK("https://media.spreadthesign.com/video/mp4/21/162703.mp4","link")</f>
        <v>link</v>
      </c>
      <c r="DT11" s="113"/>
      <c r="DU11" s="114"/>
      <c r="DV11" s="114"/>
      <c r="DW11" s="114"/>
      <c r="DX11" s="114"/>
      <c r="DY11" s="115" t="s">
        <v>57</v>
      </c>
      <c r="DZ11" s="115" t="s">
        <v>57</v>
      </c>
      <c r="EA11" s="116" t="s">
        <v>57</v>
      </c>
      <c r="EB11" s="19"/>
      <c r="EC11" s="115" t="s">
        <v>57</v>
      </c>
    </row>
    <row r="12" ht="212.25" customHeight="1">
      <c r="A12" s="60" t="s">
        <v>84</v>
      </c>
      <c r="B12" s="64"/>
      <c r="C12" s="64"/>
      <c r="D12" s="63"/>
      <c r="E12" s="64"/>
      <c r="F12" s="65"/>
      <c r="G12" s="65"/>
      <c r="H12" s="66"/>
      <c r="I12" s="120" t="s">
        <v>40</v>
      </c>
      <c r="J12" s="68"/>
      <c r="K12" s="68"/>
      <c r="L12" s="68"/>
      <c r="M12" s="68"/>
      <c r="N12" s="70"/>
      <c r="O12" s="70"/>
      <c r="P12" s="123" t="str">
        <f>HYPERLINK("https://www.youtube.com/watch?v=a5G14B6YzxU&amp;feature=youtu.be","Link")</f>
        <v>Link</v>
      </c>
      <c r="Q12" s="135"/>
      <c r="R12" s="151"/>
      <c r="S12" s="74"/>
      <c r="T12" s="125" t="s">
        <v>42</v>
      </c>
      <c r="U12" s="76"/>
      <c r="V12" s="77"/>
      <c r="W12" s="78"/>
      <c r="X12" s="78"/>
      <c r="Y12" s="152" t="s">
        <v>85</v>
      </c>
      <c r="Z12" s="127"/>
      <c r="AA12" s="127"/>
      <c r="AB12" s="146"/>
      <c r="AC12" s="83"/>
      <c r="AD12" s="130"/>
      <c r="AE12" s="130"/>
      <c r="AF12" s="130"/>
      <c r="AG12" s="141"/>
      <c r="AH12" s="88"/>
      <c r="AI12" s="88"/>
      <c r="AJ12" s="88"/>
      <c r="AK12" s="90"/>
      <c r="AL12" s="90"/>
      <c r="AM12" s="90"/>
      <c r="AN12" s="90"/>
      <c r="AO12" s="91"/>
      <c r="AP12" s="91"/>
      <c r="AQ12" s="155" t="s">
        <v>86</v>
      </c>
      <c r="AR12" s="93"/>
      <c r="AS12" s="94"/>
      <c r="AT12" s="94"/>
      <c r="AU12" s="94"/>
      <c r="AV12" s="94"/>
      <c r="AW12" s="96"/>
      <c r="AX12" s="96"/>
      <c r="AY12" s="96"/>
      <c r="AZ12" s="96"/>
      <c r="BA12" s="97"/>
      <c r="BB12" s="97"/>
      <c r="BC12" s="97"/>
      <c r="BD12" s="97"/>
      <c r="BE12" s="98"/>
      <c r="BF12" s="98"/>
      <c r="BG12" s="98"/>
      <c r="BH12" s="98"/>
      <c r="BI12" s="99"/>
      <c r="BJ12" s="99"/>
      <c r="BK12" s="99"/>
      <c r="BL12" s="99"/>
      <c r="BM12" s="100"/>
      <c r="BN12" s="100"/>
      <c r="BO12" s="100"/>
      <c r="BP12" s="100"/>
      <c r="BQ12" s="101"/>
      <c r="BR12" s="101"/>
      <c r="BS12" s="101"/>
      <c r="BT12" s="101"/>
      <c r="BU12" s="102"/>
      <c r="BV12" s="102"/>
      <c r="BW12" s="102"/>
      <c r="BX12" s="102"/>
      <c r="BY12" s="103"/>
      <c r="BZ12" s="103"/>
      <c r="CA12" s="103"/>
      <c r="CB12" s="103"/>
      <c r="CC12" s="104"/>
      <c r="CD12" s="104"/>
      <c r="CE12" s="104"/>
      <c r="CF12" s="104"/>
      <c r="CG12" s="105"/>
      <c r="CH12" s="105"/>
      <c r="CI12" s="105"/>
      <c r="CJ12" s="105"/>
      <c r="CK12" s="106"/>
      <c r="CL12" s="106"/>
      <c r="CM12" s="106"/>
      <c r="CN12" s="106"/>
      <c r="CO12" s="107"/>
      <c r="CP12" s="107"/>
      <c r="CQ12" s="107"/>
      <c r="CR12" s="107"/>
      <c r="CS12" s="108"/>
      <c r="CT12" s="108"/>
      <c r="CU12" s="108"/>
      <c r="CV12" s="108"/>
      <c r="CW12" s="109"/>
      <c r="CX12" s="109"/>
      <c r="CY12" s="109"/>
      <c r="CZ12" s="109"/>
      <c r="DA12" s="110"/>
      <c r="DB12" s="110"/>
      <c r="DC12" s="110"/>
      <c r="DD12" s="110"/>
      <c r="DE12" s="111"/>
      <c r="DF12" s="111"/>
      <c r="DG12" s="111"/>
      <c r="DH12" s="111"/>
      <c r="DI12" s="68"/>
      <c r="DJ12" s="68"/>
      <c r="DK12" s="68"/>
      <c r="DL12" s="68"/>
      <c r="DM12" s="112"/>
      <c r="DN12" s="112"/>
      <c r="DO12" s="112"/>
      <c r="DP12" s="112"/>
      <c r="DQ12" s="113"/>
      <c r="DR12" s="113"/>
      <c r="DS12" s="113"/>
      <c r="DT12" s="113"/>
      <c r="DU12" s="114"/>
      <c r="DV12" s="114"/>
      <c r="DW12" s="114"/>
      <c r="DX12" s="114"/>
      <c r="DY12" s="115" t="s">
        <v>57</v>
      </c>
      <c r="DZ12" s="115" t="s">
        <v>57</v>
      </c>
      <c r="EA12" s="116" t="s">
        <v>57</v>
      </c>
      <c r="EB12" s="19"/>
      <c r="EC12" s="115" t="s">
        <v>57</v>
      </c>
    </row>
    <row r="13" ht="228.0" customHeight="1">
      <c r="A13" s="60" t="s">
        <v>87</v>
      </c>
      <c r="B13" s="61"/>
      <c r="C13" s="61"/>
      <c r="D13" s="118" t="str">
        <f>HYPERLINK("https://media.spreadthesign.com/video/mp4/10/17152.mp4","link")</f>
        <v>link</v>
      </c>
      <c r="E13" s="64"/>
      <c r="F13" s="65"/>
      <c r="G13" s="65"/>
      <c r="H13" s="119" t="str">
        <f>HYPERLINK("https://vimeo.com/244090865/8b6195b8bc","https://vimeo.com/244090865/8b6195b8bc")</f>
        <v>https://vimeo.com/244090865/8b6195b8bc</v>
      </c>
      <c r="I13" s="120" t="s">
        <v>40</v>
      </c>
      <c r="J13" s="68"/>
      <c r="K13" s="68"/>
      <c r="L13" s="121" t="str">
        <f>HYPERLINK("https://youtu.be/PaF3TXKinXo","link")</f>
        <v>link</v>
      </c>
      <c r="M13" s="68"/>
      <c r="N13" s="61"/>
      <c r="O13" s="122" t="s">
        <v>88</v>
      </c>
      <c r="P13" s="123" t="str">
        <f>HYPERLINK("https://www.youtube.com/watch?v=3f4zdyOTTBU&amp;feature=youtu.be","Link")</f>
        <v>Link</v>
      </c>
      <c r="Q13" s="145" t="str">
        <f>HYPERLINK("https://media.spreadthesign.com/video/mp4/7/348804.mp4","link")</f>
        <v>link</v>
      </c>
      <c r="R13" s="151"/>
      <c r="S13" s="74"/>
      <c r="T13" s="156" t="s">
        <v>42</v>
      </c>
      <c r="U13" s="76"/>
      <c r="V13" s="77"/>
      <c r="W13" s="78"/>
      <c r="X13" s="78"/>
      <c r="Y13" s="152" t="s">
        <v>89</v>
      </c>
      <c r="Z13" s="127"/>
      <c r="AA13" s="127"/>
      <c r="AB13" s="146"/>
      <c r="AC13" s="83"/>
      <c r="AD13" s="130"/>
      <c r="AE13" s="130"/>
      <c r="AF13" s="148" t="str">
        <f>HYPERLINK("https://media.spreadthesign.com/video/mp4/1/17146.mp4","link")</f>
        <v>link</v>
      </c>
      <c r="AG13" s="141"/>
      <c r="AH13" s="88"/>
      <c r="AI13" s="121" t="str">
        <f>HYPERLINK("https://media.spreadthesign.com/video/mp4/17/200887.mp4","link")</f>
        <v>link</v>
      </c>
      <c r="AJ13" s="88"/>
      <c r="AK13" s="90"/>
      <c r="AL13" s="90"/>
      <c r="AM13" s="121" t="str">
        <f>HYPERLINK("https://media.spreadthesign.com/video/mp4/32/167281.mp4","link")</f>
        <v>link</v>
      </c>
      <c r="AN13" s="90"/>
      <c r="AO13" s="91"/>
      <c r="AP13" s="91"/>
      <c r="AQ13" s="157" t="s">
        <v>90</v>
      </c>
      <c r="AR13" s="93"/>
      <c r="AS13" s="94"/>
      <c r="AT13" s="94"/>
      <c r="AU13" s="121" t="str">
        <f>HYPERLINK("https://media.spreadthesign.com/video/mp4/4/17143.mp4","link")</f>
        <v>link</v>
      </c>
      <c r="AV13" s="94"/>
      <c r="AW13" s="96"/>
      <c r="AX13" s="96"/>
      <c r="AY13" s="96"/>
      <c r="AZ13" s="96"/>
      <c r="BA13" s="97"/>
      <c r="BB13" s="97"/>
      <c r="BC13" s="121" t="str">
        <f>HYPERLINK("https://media.spreadthesign.com/video/mp4/25/63103.mp4","link")</f>
        <v>link</v>
      </c>
      <c r="BD13" s="97"/>
      <c r="BE13" s="98"/>
      <c r="BF13" s="98"/>
      <c r="BG13" s="121" t="str">
        <f>HYPERLINK("https://media.spreadthesign.com/video/mp4/22/131835.mp4","link")</f>
        <v>link</v>
      </c>
      <c r="BH13" s="98"/>
      <c r="BI13" s="99"/>
      <c r="BJ13" s="99"/>
      <c r="BK13" s="121" t="str">
        <f>HYPERLINK("https://media.spreadthesign.com/video/mp4/9/17150.mp4","link")</f>
        <v>link</v>
      </c>
      <c r="BL13" s="99"/>
      <c r="BM13" s="100"/>
      <c r="BN13" s="100"/>
      <c r="BO13" s="100"/>
      <c r="BP13" s="100"/>
      <c r="BQ13" s="101"/>
      <c r="BR13" s="101"/>
      <c r="BS13" s="121" t="str">
        <f>HYPERLINK("https://media.spreadthesign.com/video/mp4/26/233779.mp4","link")</f>
        <v>link</v>
      </c>
      <c r="BT13" s="101"/>
      <c r="BU13" s="102"/>
      <c r="BV13" s="102"/>
      <c r="BW13" s="121" t="str">
        <f>HYPERLINK("https://media.spreadthesign.com/video/mp4/3/17145.mp4","link")</f>
        <v>link</v>
      </c>
      <c r="BX13" s="102"/>
      <c r="BY13" s="103"/>
      <c r="BZ13" s="103"/>
      <c r="CA13" s="121" t="str">
        <f>HYPERLINK("https://media.spreadthesign.com/video/mp4/19/60372.mp4","link")</f>
        <v>link</v>
      </c>
      <c r="CB13" s="103"/>
      <c r="CC13" s="104"/>
      <c r="CD13" s="104"/>
      <c r="CE13" s="121" t="str">
        <f>HYPERLINK("https://media.spreadthesign.com/video/mp4/6/17147.mp4","link")</f>
        <v>link</v>
      </c>
      <c r="CF13" s="104"/>
      <c r="CG13" s="105"/>
      <c r="CH13" s="105"/>
      <c r="CI13" s="121" t="str">
        <f>HYPERLINK("https://media.spreadthesign.com/video/mp4/14/267795.mp4","link")</f>
        <v>link</v>
      </c>
      <c r="CJ13" s="105"/>
      <c r="CK13" s="106"/>
      <c r="CL13" s="106"/>
      <c r="CM13" s="121" t="str">
        <f>HYPERLINK("https://media.spreadthesign.com/video/mp4/12/17151.mp4","link")</f>
        <v>link</v>
      </c>
      <c r="CN13" s="106"/>
      <c r="CO13" s="107"/>
      <c r="CP13" s="107"/>
      <c r="CQ13" s="121" t="str">
        <f>HYPERLINK("https://media.spreadthesign.com/video/mp4/2/332688.mp4","link")</f>
        <v>link</v>
      </c>
      <c r="CR13" s="107"/>
      <c r="CS13" s="108"/>
      <c r="CT13" s="108"/>
      <c r="CU13" s="121" t="str">
        <f>HYPERLINK("https://media.spreadthesign.com/video/mp4/11/354670.mp4","link")</f>
        <v>link</v>
      </c>
      <c r="CV13" s="108"/>
      <c r="CW13" s="109"/>
      <c r="CX13" s="109"/>
      <c r="CY13" s="121" t="str">
        <f>HYPERLINK("https://media.spreadthesign.com/video/mp4/43/362933.mp4","link")</f>
        <v>link</v>
      </c>
      <c r="CZ13" s="109"/>
      <c r="DA13" s="110"/>
      <c r="DB13" s="110"/>
      <c r="DC13" s="110"/>
      <c r="DD13" s="110"/>
      <c r="DE13" s="111"/>
      <c r="DF13" s="111"/>
      <c r="DG13" s="121" t="str">
        <f>HYPERLINK("https://media.spreadthesign.com/video/mp4/35/369364.mp4","link")</f>
        <v>link</v>
      </c>
      <c r="DH13" s="111"/>
      <c r="DI13" s="68"/>
      <c r="DJ13" s="68"/>
      <c r="DK13" s="121" t="str">
        <f>HYPERLINK("https://media.spreadthesign.com/video/mp4/31/108873.mp4","link")</f>
        <v>link</v>
      </c>
      <c r="DL13" s="68"/>
      <c r="DM13" s="112"/>
      <c r="DN13" s="112"/>
      <c r="DO13" s="112"/>
      <c r="DP13" s="112"/>
      <c r="DQ13" s="113"/>
      <c r="DR13" s="113"/>
      <c r="DS13" s="121" t="str">
        <f>HYPERLINK("https://media.spreadthesign.com/video/mp4/21/52670.mp4","link")</f>
        <v>link</v>
      </c>
      <c r="DT13" s="113"/>
      <c r="DU13" s="114"/>
      <c r="DV13" s="114"/>
      <c r="DW13" s="121" t="str">
        <f>HYPERLINK("https://media.spreadthesign.com/video/mp4/8/383167.mp4","link")</f>
        <v>link</v>
      </c>
      <c r="DX13" s="114"/>
      <c r="DY13" s="115" t="s">
        <v>57</v>
      </c>
      <c r="DZ13" s="115" t="s">
        <v>57</v>
      </c>
      <c r="EA13" s="116" t="s">
        <v>57</v>
      </c>
      <c r="EB13" s="19"/>
      <c r="EC13" s="115" t="s">
        <v>57</v>
      </c>
    </row>
    <row r="14" ht="198.75" customHeight="1">
      <c r="A14" s="60" t="s">
        <v>91</v>
      </c>
      <c r="B14" s="64"/>
      <c r="C14" s="64"/>
      <c r="D14" s="63"/>
      <c r="E14" s="64"/>
      <c r="F14" s="65"/>
      <c r="G14" s="65"/>
      <c r="H14" s="66"/>
      <c r="I14" s="120" t="s">
        <v>40</v>
      </c>
      <c r="J14" s="68"/>
      <c r="K14" s="68"/>
      <c r="L14" s="68"/>
      <c r="M14" s="68"/>
      <c r="N14" s="70"/>
      <c r="O14" s="70"/>
      <c r="P14" s="158"/>
      <c r="Q14" s="135"/>
      <c r="R14" s="151"/>
      <c r="S14" s="74"/>
      <c r="T14" s="159" t="s">
        <v>38</v>
      </c>
      <c r="U14" s="76"/>
      <c r="V14" s="77"/>
      <c r="W14" s="78"/>
      <c r="X14" s="78"/>
      <c r="Y14" s="126"/>
      <c r="Z14" s="127"/>
      <c r="AA14" s="127"/>
      <c r="AB14" s="127"/>
      <c r="AC14" s="129"/>
      <c r="AD14" s="130"/>
      <c r="AE14" s="130"/>
      <c r="AF14" s="130"/>
      <c r="AG14" s="136"/>
      <c r="AH14" s="88"/>
      <c r="AI14" s="88"/>
      <c r="AJ14" s="88"/>
      <c r="AK14" s="90"/>
      <c r="AL14" s="90"/>
      <c r="AM14" s="90"/>
      <c r="AN14" s="90"/>
      <c r="AO14" s="91"/>
      <c r="AP14" s="91"/>
      <c r="AQ14" s="91"/>
      <c r="AR14" s="91"/>
      <c r="AS14" s="94"/>
      <c r="AT14" s="94"/>
      <c r="AU14" s="94"/>
      <c r="AV14" s="94"/>
      <c r="AW14" s="96"/>
      <c r="AX14" s="96"/>
      <c r="AY14" s="96"/>
      <c r="AZ14" s="96"/>
      <c r="BA14" s="97"/>
      <c r="BB14" s="97"/>
      <c r="BC14" s="97"/>
      <c r="BD14" s="97"/>
      <c r="BE14" s="98"/>
      <c r="BF14" s="98"/>
      <c r="BG14" s="98"/>
      <c r="BH14" s="98"/>
      <c r="BI14" s="99"/>
      <c r="BJ14" s="99"/>
      <c r="BK14" s="99"/>
      <c r="BL14" s="99"/>
      <c r="BM14" s="100"/>
      <c r="BN14" s="100"/>
      <c r="BO14" s="100"/>
      <c r="BP14" s="100"/>
      <c r="BQ14" s="101"/>
      <c r="BR14" s="101"/>
      <c r="BS14" s="101"/>
      <c r="BT14" s="101"/>
      <c r="BU14" s="102"/>
      <c r="BV14" s="102"/>
      <c r="BW14" s="102"/>
      <c r="BX14" s="102"/>
      <c r="BY14" s="103"/>
      <c r="BZ14" s="103"/>
      <c r="CA14" s="103"/>
      <c r="CB14" s="103"/>
      <c r="CC14" s="104"/>
      <c r="CD14" s="104"/>
      <c r="CE14" s="104"/>
      <c r="CF14" s="104"/>
      <c r="CG14" s="105"/>
      <c r="CH14" s="105"/>
      <c r="CI14" s="105"/>
      <c r="CJ14" s="105"/>
      <c r="CK14" s="106"/>
      <c r="CL14" s="106"/>
      <c r="CM14" s="106"/>
      <c r="CN14" s="106"/>
      <c r="CO14" s="107"/>
      <c r="CP14" s="107"/>
      <c r="CQ14" s="107"/>
      <c r="CR14" s="107"/>
      <c r="CS14" s="108"/>
      <c r="CT14" s="108"/>
      <c r="CU14" s="108"/>
      <c r="CV14" s="108"/>
      <c r="CW14" s="109"/>
      <c r="CX14" s="109"/>
      <c r="CY14" s="109"/>
      <c r="CZ14" s="109"/>
      <c r="DA14" s="110"/>
      <c r="DB14" s="110"/>
      <c r="DC14" s="110"/>
      <c r="DD14" s="110"/>
      <c r="DE14" s="111"/>
      <c r="DF14" s="111"/>
      <c r="DG14" s="111"/>
      <c r="DH14" s="111"/>
      <c r="DI14" s="68"/>
      <c r="DJ14" s="68"/>
      <c r="DK14" s="68"/>
      <c r="DL14" s="68"/>
      <c r="DM14" s="112"/>
      <c r="DN14" s="112"/>
      <c r="DO14" s="112"/>
      <c r="DP14" s="112"/>
      <c r="DQ14" s="113"/>
      <c r="DR14" s="113"/>
      <c r="DS14" s="113"/>
      <c r="DT14" s="113"/>
      <c r="DU14" s="114"/>
      <c r="DV14" s="114"/>
      <c r="DW14" s="114"/>
      <c r="DX14" s="114"/>
      <c r="DY14" s="115" t="s">
        <v>57</v>
      </c>
      <c r="DZ14" s="115" t="s">
        <v>57</v>
      </c>
      <c r="EA14" s="116" t="s">
        <v>57</v>
      </c>
      <c r="EB14" s="19"/>
      <c r="EC14" s="115" t="s">
        <v>57</v>
      </c>
    </row>
    <row r="15" ht="211.5" customHeight="1">
      <c r="A15" s="60" t="s">
        <v>92</v>
      </c>
      <c r="B15" s="64"/>
      <c r="C15" s="64"/>
      <c r="D15" s="63"/>
      <c r="E15" s="64"/>
      <c r="F15" s="65"/>
      <c r="G15" s="65"/>
      <c r="H15" s="66"/>
      <c r="I15" s="120" t="s">
        <v>40</v>
      </c>
      <c r="J15" s="68"/>
      <c r="K15" s="68"/>
      <c r="L15" s="68"/>
      <c r="M15" s="68"/>
      <c r="N15" s="70"/>
      <c r="O15" s="70"/>
      <c r="P15" s="123" t="str">
        <f>HYPERLINK("https://www.youtube.com/watch?v=1bN2ocSGEl8&amp;feature=youtu.be","Link")</f>
        <v>Link</v>
      </c>
      <c r="Q15" s="135"/>
      <c r="R15" s="151"/>
      <c r="S15" s="74"/>
      <c r="T15" s="75" t="s">
        <v>38</v>
      </c>
      <c r="U15" s="76"/>
      <c r="V15" s="77"/>
      <c r="W15" s="78"/>
      <c r="X15" s="78"/>
      <c r="Y15" s="126"/>
      <c r="Z15" s="127"/>
      <c r="AA15" s="127"/>
      <c r="AB15" s="127"/>
      <c r="AC15" s="129"/>
      <c r="AD15" s="130"/>
      <c r="AE15" s="130"/>
      <c r="AF15" s="130"/>
      <c r="AG15" s="136"/>
      <c r="AH15" s="88"/>
      <c r="AI15" s="88"/>
      <c r="AJ15" s="88"/>
      <c r="AK15" s="90"/>
      <c r="AL15" s="90"/>
      <c r="AM15" s="90"/>
      <c r="AN15" s="90"/>
      <c r="AO15" s="91"/>
      <c r="AP15" s="91"/>
      <c r="AQ15" s="92" t="s">
        <v>93</v>
      </c>
      <c r="AR15" s="154"/>
      <c r="AS15" s="94"/>
      <c r="AT15" s="94"/>
      <c r="AU15" s="94"/>
      <c r="AV15" s="94"/>
      <c r="AW15" s="96"/>
      <c r="AX15" s="96"/>
      <c r="AY15" s="96"/>
      <c r="AZ15" s="96"/>
      <c r="BA15" s="97"/>
      <c r="BB15" s="97"/>
      <c r="BC15" s="97"/>
      <c r="BD15" s="97"/>
      <c r="BE15" s="98"/>
      <c r="BF15" s="98"/>
      <c r="BG15" s="98"/>
      <c r="BH15" s="98"/>
      <c r="BI15" s="99"/>
      <c r="BJ15" s="99"/>
      <c r="BK15" s="99"/>
      <c r="BL15" s="99"/>
      <c r="BM15" s="100"/>
      <c r="BN15" s="100"/>
      <c r="BO15" s="100"/>
      <c r="BP15" s="100"/>
      <c r="BQ15" s="101"/>
      <c r="BR15" s="101"/>
      <c r="BS15" s="101"/>
      <c r="BT15" s="101"/>
      <c r="BU15" s="102"/>
      <c r="BV15" s="102"/>
      <c r="BW15" s="102"/>
      <c r="BX15" s="102"/>
      <c r="BY15" s="103"/>
      <c r="BZ15" s="103"/>
      <c r="CA15" s="103"/>
      <c r="CB15" s="103"/>
      <c r="CC15" s="104"/>
      <c r="CD15" s="104"/>
      <c r="CE15" s="104"/>
      <c r="CF15" s="104"/>
      <c r="CG15" s="105"/>
      <c r="CH15" s="105"/>
      <c r="CI15" s="105"/>
      <c r="CJ15" s="105"/>
      <c r="CK15" s="106"/>
      <c r="CL15" s="106"/>
      <c r="CM15" s="106"/>
      <c r="CN15" s="106"/>
      <c r="CO15" s="107"/>
      <c r="CP15" s="107"/>
      <c r="CQ15" s="107"/>
      <c r="CR15" s="107"/>
      <c r="CS15" s="108"/>
      <c r="CT15" s="108"/>
      <c r="CU15" s="108"/>
      <c r="CV15" s="108"/>
      <c r="CW15" s="109"/>
      <c r="CX15" s="109"/>
      <c r="CY15" s="109"/>
      <c r="CZ15" s="109"/>
      <c r="DA15" s="110"/>
      <c r="DB15" s="110"/>
      <c r="DC15" s="110"/>
      <c r="DD15" s="110"/>
      <c r="DE15" s="111"/>
      <c r="DF15" s="111"/>
      <c r="DG15" s="111"/>
      <c r="DH15" s="111"/>
      <c r="DI15" s="68"/>
      <c r="DJ15" s="68"/>
      <c r="DK15" s="68"/>
      <c r="DL15" s="68"/>
      <c r="DM15" s="112"/>
      <c r="DN15" s="112"/>
      <c r="DO15" s="112"/>
      <c r="DP15" s="112"/>
      <c r="DQ15" s="113"/>
      <c r="DR15" s="113"/>
      <c r="DS15" s="113"/>
      <c r="DT15" s="113"/>
      <c r="DU15" s="114"/>
      <c r="DV15" s="114"/>
      <c r="DW15" s="114"/>
      <c r="DX15" s="114"/>
      <c r="DY15" s="115" t="s">
        <v>57</v>
      </c>
      <c r="DZ15" s="115" t="s">
        <v>57</v>
      </c>
      <c r="EA15" s="116" t="s">
        <v>57</v>
      </c>
      <c r="EB15" s="19"/>
      <c r="EC15" s="115" t="s">
        <v>57</v>
      </c>
    </row>
    <row r="16" ht="264.75" customHeight="1">
      <c r="A16" s="60" t="s">
        <v>94</v>
      </c>
      <c r="B16" s="61"/>
      <c r="C16" s="61"/>
      <c r="D16" s="118" t="str">
        <f>HYPERLINK("https://media.spreadthesign.com/video/mp4/10/185856.mp4","link")</f>
        <v>link</v>
      </c>
      <c r="E16" s="64"/>
      <c r="F16" s="65"/>
      <c r="G16" s="65"/>
      <c r="H16" s="66"/>
      <c r="I16" s="120" t="s">
        <v>40</v>
      </c>
      <c r="J16" s="68"/>
      <c r="K16" s="68"/>
      <c r="L16" s="121" t="str">
        <f>HYPERLINK("https://youtu.be/Hvz9AeR5hFo","link")</f>
        <v>link</v>
      </c>
      <c r="M16" s="68"/>
      <c r="N16" s="61"/>
      <c r="O16" s="122" t="s">
        <v>95</v>
      </c>
      <c r="P16" s="123" t="str">
        <f>HYPERLINK("https://www.youtube.com/watch?v=VeLuzr25v_c&amp;feature=youtu.be","Link")</f>
        <v>Link</v>
      </c>
      <c r="Q16" s="135"/>
      <c r="R16" s="151"/>
      <c r="S16" s="74"/>
      <c r="T16" s="125" t="s">
        <v>42</v>
      </c>
      <c r="U16" s="76"/>
      <c r="V16" s="77"/>
      <c r="W16" s="78"/>
      <c r="X16" s="78"/>
      <c r="Y16" s="126"/>
      <c r="Z16" s="127"/>
      <c r="AA16" s="127"/>
      <c r="AB16" s="146"/>
      <c r="AC16" s="83"/>
      <c r="AD16" s="130"/>
      <c r="AE16" s="130"/>
      <c r="AF16" s="148" t="str">
        <f>HYPERLINK("https://media.spreadthesign.com/video/mp4/1/240574.mp4","link")</f>
        <v>link</v>
      </c>
      <c r="AG16" s="141"/>
      <c r="AH16" s="88"/>
      <c r="AI16" s="121" t="str">
        <f>HYPERLINK("https://media.spreadthesign.com/video/mp4/17/206545.mp4","link")</f>
        <v>link</v>
      </c>
      <c r="AJ16" s="88"/>
      <c r="AK16" s="90"/>
      <c r="AL16" s="90"/>
      <c r="AM16" s="90"/>
      <c r="AN16" s="90"/>
      <c r="AO16" s="91"/>
      <c r="AP16" s="91"/>
      <c r="AQ16" s="91"/>
      <c r="AR16" s="91"/>
      <c r="AS16" s="94"/>
      <c r="AT16" s="94"/>
      <c r="AU16" s="94"/>
      <c r="AV16" s="94"/>
      <c r="AW16" s="96"/>
      <c r="AX16" s="96"/>
      <c r="AY16" s="121" t="str">
        <f>HYPERLINK("https://media.spreadthesign.com/video/mp4/29/147340.mp4","link")</f>
        <v>link</v>
      </c>
      <c r="AZ16" s="96"/>
      <c r="BA16" s="97"/>
      <c r="BB16" s="97"/>
      <c r="BC16" s="121" t="str">
        <f>HYPERLINK("https://media.spreadthesign.com/video/mp4/25/124404.mp4","link")</f>
        <v>link</v>
      </c>
      <c r="BD16" s="97"/>
      <c r="BE16" s="98"/>
      <c r="BF16" s="98"/>
      <c r="BG16" s="121" t="str">
        <f>HYPERLINK("https://media.spreadthesign.com/video/mp4/22/232492.mp4","link")</f>
        <v>link</v>
      </c>
      <c r="BH16" s="98"/>
      <c r="BI16" s="99"/>
      <c r="BJ16" s="99"/>
      <c r="BK16" s="121" t="str">
        <f>HYPERLINK("https://media.spreadthesign.com/video/mp4/9/161789.mp4","link")</f>
        <v>link</v>
      </c>
      <c r="BL16" s="99"/>
      <c r="BM16" s="100"/>
      <c r="BN16" s="100"/>
      <c r="BO16" s="100"/>
      <c r="BP16" s="100"/>
      <c r="BQ16" s="101"/>
      <c r="BR16" s="101"/>
      <c r="BS16" s="121" t="str">
        <f>HYPERLINK("https://media.spreadthesign.com/video/mp4/26/154479.mp4","link")</f>
        <v>link</v>
      </c>
      <c r="BT16" s="101"/>
      <c r="BU16" s="102"/>
      <c r="BV16" s="102"/>
      <c r="BW16" s="121" t="str">
        <f>HYPERLINK("https://media.spreadthesign.com/video/mp4/3/137331.mp4","link")</f>
        <v>link</v>
      </c>
      <c r="BX16" s="102"/>
      <c r="BY16" s="103"/>
      <c r="BZ16" s="103"/>
      <c r="CA16" s="121" t="str">
        <f>HYPERLINK("https://media.spreadthesign.com/video/mp4/19/106683.mp4","link")</f>
        <v>link</v>
      </c>
      <c r="CB16" s="103"/>
      <c r="CC16" s="104"/>
      <c r="CD16" s="104"/>
      <c r="CE16" s="121" t="str">
        <f>HYPERLINK("https://media.spreadthesign.com/video/mp4/6/170989.mp4","link")</f>
        <v>link</v>
      </c>
      <c r="CF16" s="104"/>
      <c r="CG16" s="105"/>
      <c r="CH16" s="105"/>
      <c r="CI16" s="105"/>
      <c r="CJ16" s="105"/>
      <c r="CK16" s="106"/>
      <c r="CL16" s="106"/>
      <c r="CM16" s="121" t="str">
        <f>HYPERLINK("https://media.spreadthesign.com/video/mp4/12/296205.mp4","link")</f>
        <v>link</v>
      </c>
      <c r="CN16" s="106"/>
      <c r="CO16" s="107"/>
      <c r="CP16" s="107"/>
      <c r="CQ16" s="121" t="str">
        <f>HYPERLINK("https://media.spreadthesign.com/video/mp4/2/66471.mp4","link")</f>
        <v>link</v>
      </c>
      <c r="CR16" s="107"/>
      <c r="CS16" s="108"/>
      <c r="CT16" s="108"/>
      <c r="CU16" s="121" t="str">
        <f>HYPERLINK("https://media.spreadthesign.com/video/mp4/11/318549.mp4","link")</f>
        <v>link</v>
      </c>
      <c r="CV16" s="108"/>
      <c r="CW16" s="109"/>
      <c r="CX16" s="109"/>
      <c r="CY16" s="121" t="str">
        <f>HYPERLINK("https://media.spreadthesign.com/video/mp4/43/380895.mp4","link")</f>
        <v>link</v>
      </c>
      <c r="CZ16" s="109"/>
      <c r="DA16" s="110"/>
      <c r="DB16" s="110"/>
      <c r="DC16" s="110"/>
      <c r="DD16" s="110"/>
      <c r="DE16" s="111"/>
      <c r="DF16" s="111"/>
      <c r="DG16" s="121" t="str">
        <f>HYPERLINK("https://media.spreadthesign.com/video/mp4/35/357450.mp4","link")</f>
        <v>link</v>
      </c>
      <c r="DH16" s="111"/>
      <c r="DI16" s="68"/>
      <c r="DJ16" s="68"/>
      <c r="DK16" s="121" t="str">
        <f>HYPERLINK("https://media.spreadthesign.com/video/mp4/31/113986.mp4","link")</f>
        <v>link</v>
      </c>
      <c r="DL16" s="68"/>
      <c r="DM16" s="112"/>
      <c r="DN16" s="112"/>
      <c r="DO16" s="160" t="str">
        <f>HYPERLINK("https://media.spreadthesign.com/video/mp4/30/219793.mp4","link")</f>
        <v>link</v>
      </c>
      <c r="DP16" s="112"/>
      <c r="DQ16" s="113"/>
      <c r="DR16" s="113"/>
      <c r="DS16" s="121" t="str">
        <f>HYPERLINK("https://media.spreadthesign.com/video/mp4/21/231840.mp4","link")</f>
        <v>link</v>
      </c>
      <c r="DT16" s="113"/>
      <c r="DU16" s="114"/>
      <c r="DV16" s="114"/>
      <c r="DW16" s="114"/>
      <c r="DX16" s="114"/>
      <c r="DY16" s="115" t="s">
        <v>57</v>
      </c>
      <c r="DZ16" s="115" t="s">
        <v>57</v>
      </c>
      <c r="EA16" s="116" t="s">
        <v>57</v>
      </c>
      <c r="EB16" s="19"/>
      <c r="EC16" s="115" t="s">
        <v>57</v>
      </c>
    </row>
    <row r="17" ht="250.5" customHeight="1">
      <c r="A17" s="60" t="s">
        <v>96</v>
      </c>
      <c r="B17" s="61"/>
      <c r="C17" s="61"/>
      <c r="D17" s="161" t="s">
        <v>42</v>
      </c>
      <c r="E17" s="64"/>
      <c r="F17" s="65"/>
      <c r="G17" s="65"/>
      <c r="H17" s="66"/>
      <c r="I17" s="120" t="s">
        <v>40</v>
      </c>
      <c r="J17" s="68"/>
      <c r="K17" s="68"/>
      <c r="L17" s="121" t="str">
        <f>HYPERLINK("https://media.spreadthesign.com/video/mp4/13/93068.mp4","link")</f>
        <v>link</v>
      </c>
      <c r="M17" s="68"/>
      <c r="N17" s="70"/>
      <c r="O17" s="70"/>
      <c r="P17" s="123" t="str">
        <f>HYPERLINK("https://www.youtube.com/watch?v=yuFiukzKPAA&amp;feature=youtu.be","Link")</f>
        <v>Link</v>
      </c>
      <c r="Q17" s="162" t="str">
        <f>HYPERLINK("https://www.youtube.com/watch?v=FC65rMp9M6Q&amp;feature=youtu.be","Link")</f>
        <v>Link</v>
      </c>
      <c r="R17" s="151"/>
      <c r="S17" s="74"/>
      <c r="T17" s="156" t="s">
        <v>42</v>
      </c>
      <c r="U17" s="76"/>
      <c r="V17" s="77"/>
      <c r="W17" s="78"/>
      <c r="X17" s="78"/>
      <c r="Y17" s="152" t="s">
        <v>97</v>
      </c>
      <c r="Z17" s="127"/>
      <c r="AA17" s="127"/>
      <c r="AB17" s="127"/>
      <c r="AC17" s="129"/>
      <c r="AD17" s="130"/>
      <c r="AE17" s="130"/>
      <c r="AF17" s="148" t="str">
        <f>HYPERLINK("https://media.spreadthesign.com/video/mp4/1/90356.mp4","link")</f>
        <v>link</v>
      </c>
      <c r="AG17" s="136"/>
      <c r="AH17" s="88"/>
      <c r="AI17" s="163" t="str">
        <f>HYPERLINK("https://media.spreadthesign.com/video/mp4/17/206830.mp4","link")</f>
        <v>link</v>
      </c>
      <c r="AJ17" s="88"/>
      <c r="AK17" s="90"/>
      <c r="AL17" s="90"/>
      <c r="AM17" s="90"/>
      <c r="AN17" s="90"/>
      <c r="AO17" s="91"/>
      <c r="AP17" s="91"/>
      <c r="AQ17" s="157" t="s">
        <v>98</v>
      </c>
      <c r="AR17" s="91"/>
      <c r="AS17" s="94"/>
      <c r="AT17" s="94"/>
      <c r="AU17" s="121" t="str">
        <f>HYPERLINK("https://media.spreadthesign.com/video/mp4/4/237068.mp4","link")</f>
        <v>link</v>
      </c>
      <c r="AV17" s="94"/>
      <c r="AW17" s="96"/>
      <c r="AX17" s="96"/>
      <c r="AY17" s="121" t="str">
        <f>HYPERLINK("https://media.spreadthesign.com/video/mp4/29/150521.mp4","link")</f>
        <v>link</v>
      </c>
      <c r="AZ17" s="96"/>
      <c r="BA17" s="97"/>
      <c r="BB17" s="97"/>
      <c r="BC17" s="121" t="str">
        <f>HYPERLINK("https://media.spreadthesign.com/video/mp4/25/129903.mp4","link")</f>
        <v>link</v>
      </c>
      <c r="BD17" s="97"/>
      <c r="BE17" s="98"/>
      <c r="BF17" s="98"/>
      <c r="BG17" s="121" t="str">
        <f>HYPERLINK("https://media.spreadthesign.com/video/mp4/22/158247.mp4","link")</f>
        <v>link</v>
      </c>
      <c r="BH17" s="98"/>
      <c r="BI17" s="99"/>
      <c r="BJ17" s="99"/>
      <c r="BK17" s="121" t="str">
        <f>HYPERLINK("https://media.spreadthesign.com/video/mp4/9/161543.mp4","link")</f>
        <v>link</v>
      </c>
      <c r="BL17" s="99"/>
      <c r="BM17" s="100"/>
      <c r="BN17" s="100"/>
      <c r="BO17" s="100"/>
      <c r="BP17" s="100"/>
      <c r="BQ17" s="101"/>
      <c r="BR17" s="101"/>
      <c r="BS17" s="121" t="str">
        <f>HYPERLINK("https://media.spreadthesign.com/video/mp4/26/79933.mp4","link")</f>
        <v>link</v>
      </c>
      <c r="BT17" s="101"/>
      <c r="BU17" s="102"/>
      <c r="BV17" s="102"/>
      <c r="BW17" s="121" t="str">
        <f>HYPERLINK("https://media.spreadthesign.com/video/mp4/3/175137.mp4","link")</f>
        <v>link</v>
      </c>
      <c r="BX17" s="102"/>
      <c r="BY17" s="103"/>
      <c r="BZ17" s="103"/>
      <c r="CA17" s="121" t="str">
        <f>HYPERLINK("https://media.spreadthesign.com/video/mp4/19/88995.mp4","link")</f>
        <v>link</v>
      </c>
      <c r="CB17" s="103"/>
      <c r="CC17" s="104"/>
      <c r="CD17" s="104"/>
      <c r="CE17" s="121" t="str">
        <f>HYPERLINK("https://media.spreadthesign.com/video/mp4/6/80882.mp4","link")</f>
        <v>link</v>
      </c>
      <c r="CF17" s="104"/>
      <c r="CG17" s="105"/>
      <c r="CH17" s="105"/>
      <c r="CI17" s="105"/>
      <c r="CJ17" s="105"/>
      <c r="CK17" s="106"/>
      <c r="CL17" s="106"/>
      <c r="CM17" s="121" t="str">
        <f>HYPERLINK("https://media.spreadthesign.com/video/mp4/12/295277.mp4","link")</f>
        <v>link</v>
      </c>
      <c r="CN17" s="106"/>
      <c r="CO17" s="107"/>
      <c r="CP17" s="107"/>
      <c r="CQ17" s="121" t="str">
        <f>HYPERLINK("https://media.spreadthesign.com/video/mp4/2/60071.mp4","link")</f>
        <v>link</v>
      </c>
      <c r="CR17" s="107"/>
      <c r="CS17" s="108"/>
      <c r="CT17" s="108"/>
      <c r="CU17" s="121" t="str">
        <f>HYPERLINK("https://media.spreadthesign.com/video/mp4/11/375556.mp4","link")</f>
        <v>link</v>
      </c>
      <c r="CV17" s="108"/>
      <c r="CW17" s="109"/>
      <c r="CX17" s="109"/>
      <c r="CY17" s="121" t="str">
        <f>HYPERLINK("https://media.spreadthesign.com/video/mp4/43/363039.mp4","link")</f>
        <v>link</v>
      </c>
      <c r="CZ17" s="109"/>
      <c r="DA17" s="110"/>
      <c r="DB17" s="110"/>
      <c r="DC17" s="110"/>
      <c r="DD17" s="110"/>
      <c r="DE17" s="111"/>
      <c r="DF17" s="111"/>
      <c r="DG17" s="121" t="str">
        <f>HYPERLINK("https://media.spreadthesign.com/video/mp4/35/354083.mp4","link")</f>
        <v>link</v>
      </c>
      <c r="DH17" s="111"/>
      <c r="DI17" s="68"/>
      <c r="DJ17" s="68"/>
      <c r="DK17" s="121" t="str">
        <f>HYPERLINK("https://media.spreadthesign.com/video/mp4/31/114229.mp4","link")</f>
        <v>link</v>
      </c>
      <c r="DL17" s="68"/>
      <c r="DM17" s="112"/>
      <c r="DN17" s="112"/>
      <c r="DO17" s="160" t="str">
        <f>HYPERLINK("https://media.spreadthesign.com/video/mp4/30/220043.mp4","link")</f>
        <v>link</v>
      </c>
      <c r="DP17" s="112"/>
      <c r="DQ17" s="113"/>
      <c r="DR17" s="113"/>
      <c r="DS17" s="121" t="str">
        <f>HYPERLINK("https://media.spreadthesign.com/video/mp4/21/309617.mp4","link")</f>
        <v>link</v>
      </c>
      <c r="DT17" s="113"/>
      <c r="DU17" s="114"/>
      <c r="DV17" s="114"/>
      <c r="DW17" s="114"/>
      <c r="DX17" s="114"/>
      <c r="DY17" s="115" t="s">
        <v>57</v>
      </c>
      <c r="DZ17" s="115" t="s">
        <v>57</v>
      </c>
      <c r="EA17" s="116" t="s">
        <v>57</v>
      </c>
      <c r="EB17" s="19"/>
      <c r="EC17" s="115" t="s">
        <v>57</v>
      </c>
    </row>
    <row r="18" ht="247.5" customHeight="1">
      <c r="A18" s="60" t="s">
        <v>99</v>
      </c>
      <c r="B18" s="61"/>
      <c r="C18" s="61"/>
      <c r="D18" s="63"/>
      <c r="E18" s="64"/>
      <c r="F18" s="65"/>
      <c r="G18" s="65"/>
      <c r="H18" s="66"/>
      <c r="I18" s="120" t="s">
        <v>40</v>
      </c>
      <c r="J18" s="68"/>
      <c r="K18" s="68"/>
      <c r="L18" s="68"/>
      <c r="M18" s="68"/>
      <c r="N18" s="70"/>
      <c r="O18" s="70"/>
      <c r="P18" s="158"/>
      <c r="Q18" s="135"/>
      <c r="R18" s="151"/>
      <c r="S18" s="74"/>
      <c r="T18" s="156" t="s">
        <v>42</v>
      </c>
      <c r="U18" s="76"/>
      <c r="V18" s="77"/>
      <c r="W18" s="78"/>
      <c r="X18" s="78"/>
      <c r="Y18" s="152" t="s">
        <v>100</v>
      </c>
      <c r="Z18" s="127"/>
      <c r="AA18" s="127"/>
      <c r="AB18" s="127"/>
      <c r="AC18" s="129"/>
      <c r="AD18" s="130"/>
      <c r="AE18" s="130"/>
      <c r="AF18" s="130"/>
      <c r="AG18" s="136"/>
      <c r="AH18" s="88"/>
      <c r="AI18" s="88"/>
      <c r="AJ18" s="88"/>
      <c r="AK18" s="90"/>
      <c r="AL18" s="90"/>
      <c r="AM18" s="90"/>
      <c r="AN18" s="90"/>
      <c r="AO18" s="91"/>
      <c r="AP18" s="91"/>
      <c r="AQ18" s="91"/>
      <c r="AR18" s="91"/>
      <c r="AS18" s="94"/>
      <c r="AT18" s="94"/>
      <c r="AU18" s="94"/>
      <c r="AV18" s="94"/>
      <c r="AW18" s="96"/>
      <c r="AX18" s="96"/>
      <c r="AY18" s="96"/>
      <c r="AZ18" s="96"/>
      <c r="BA18" s="97"/>
      <c r="BB18" s="97"/>
      <c r="BC18" s="97"/>
      <c r="BD18" s="97"/>
      <c r="BE18" s="98"/>
      <c r="BF18" s="98"/>
      <c r="BG18" s="98"/>
      <c r="BH18" s="98"/>
      <c r="BI18" s="99"/>
      <c r="BJ18" s="99"/>
      <c r="BK18" s="99"/>
      <c r="BL18" s="99"/>
      <c r="BM18" s="100"/>
      <c r="BN18" s="100"/>
      <c r="BO18" s="100"/>
      <c r="BP18" s="100"/>
      <c r="BQ18" s="101"/>
      <c r="BR18" s="101"/>
      <c r="BS18" s="101"/>
      <c r="BT18" s="101"/>
      <c r="BU18" s="102"/>
      <c r="BV18" s="102"/>
      <c r="BW18" s="102"/>
      <c r="BX18" s="102"/>
      <c r="BY18" s="103"/>
      <c r="BZ18" s="103"/>
      <c r="CA18" s="103"/>
      <c r="CB18" s="103"/>
      <c r="CC18" s="104"/>
      <c r="CD18" s="104"/>
      <c r="CE18" s="104"/>
      <c r="CF18" s="104"/>
      <c r="CG18" s="105"/>
      <c r="CH18" s="105"/>
      <c r="CI18" s="105"/>
      <c r="CJ18" s="105"/>
      <c r="CK18" s="106"/>
      <c r="CL18" s="106"/>
      <c r="CM18" s="106"/>
      <c r="CN18" s="106"/>
      <c r="CO18" s="107"/>
      <c r="CP18" s="107"/>
      <c r="CQ18" s="107"/>
      <c r="CR18" s="107"/>
      <c r="CS18" s="108"/>
      <c r="CT18" s="108"/>
      <c r="CU18" s="108"/>
      <c r="CV18" s="108"/>
      <c r="CW18" s="109"/>
      <c r="CX18" s="109"/>
      <c r="CY18" s="109"/>
      <c r="CZ18" s="109"/>
      <c r="DA18" s="110"/>
      <c r="DB18" s="110"/>
      <c r="DC18" s="110"/>
      <c r="DD18" s="110"/>
      <c r="DE18" s="111"/>
      <c r="DF18" s="111"/>
      <c r="DG18" s="111"/>
      <c r="DH18" s="111"/>
      <c r="DI18" s="68"/>
      <c r="DJ18" s="68"/>
      <c r="DK18" s="68"/>
      <c r="DL18" s="68"/>
      <c r="DM18" s="112"/>
      <c r="DN18" s="112"/>
      <c r="DO18" s="112"/>
      <c r="DP18" s="112"/>
      <c r="DQ18" s="113"/>
      <c r="DR18" s="113"/>
      <c r="DS18" s="113"/>
      <c r="DT18" s="113"/>
      <c r="DU18" s="114"/>
      <c r="DV18" s="114"/>
      <c r="DW18" s="114"/>
      <c r="DX18" s="114"/>
      <c r="DY18" s="115" t="s">
        <v>57</v>
      </c>
      <c r="DZ18" s="115" t="s">
        <v>57</v>
      </c>
      <c r="EA18" s="116" t="s">
        <v>57</v>
      </c>
      <c r="EB18" s="19"/>
      <c r="EC18" s="115" t="s">
        <v>57</v>
      </c>
    </row>
    <row r="19" ht="243.0" customHeight="1">
      <c r="A19" s="60" t="s">
        <v>101</v>
      </c>
      <c r="B19" s="61"/>
      <c r="C19" s="61"/>
      <c r="D19" s="63"/>
      <c r="E19" s="64"/>
      <c r="F19" s="65"/>
      <c r="G19" s="65"/>
      <c r="H19" s="66"/>
      <c r="I19" s="120" t="s">
        <v>40</v>
      </c>
      <c r="J19" s="68"/>
      <c r="K19" s="68"/>
      <c r="L19" s="121" t="str">
        <f>HYPERLINK("https://media.spreadthesign.com/video/mp4/13/311812.mp4","link")</f>
        <v>link</v>
      </c>
      <c r="M19" s="68"/>
      <c r="N19" s="61"/>
      <c r="O19" s="122" t="s">
        <v>102</v>
      </c>
      <c r="P19" s="123" t="str">
        <f>HYPERLINK("https://www.youtube.com/watch?v=AHvhBP7jhZ8&amp;feature=youtu.be","Link")</f>
        <v>Link</v>
      </c>
      <c r="Q19" s="135"/>
      <c r="R19" s="151"/>
      <c r="S19" s="74"/>
      <c r="T19" s="125" t="s">
        <v>42</v>
      </c>
      <c r="U19" s="76"/>
      <c r="V19" s="77"/>
      <c r="W19" s="78"/>
      <c r="X19" s="78"/>
      <c r="Y19" s="152" t="s">
        <v>103</v>
      </c>
      <c r="Z19" s="127"/>
      <c r="AA19" s="127"/>
      <c r="AB19" s="146"/>
      <c r="AC19" s="83"/>
      <c r="AD19" s="130"/>
      <c r="AE19" s="130"/>
      <c r="AF19" s="130"/>
      <c r="AG19" s="141"/>
      <c r="AH19" s="88"/>
      <c r="AI19" s="121" t="str">
        <f>HYPERLINK("https://media.spreadthesign.com/video/mp4/17/287422.mp4","link")</f>
        <v>link</v>
      </c>
      <c r="AJ19" s="88"/>
      <c r="AK19" s="90"/>
      <c r="AL19" s="90"/>
      <c r="AM19" s="90"/>
      <c r="AN19" s="90"/>
      <c r="AO19" s="91"/>
      <c r="AP19" s="91"/>
      <c r="AQ19" s="92" t="s">
        <v>104</v>
      </c>
      <c r="AR19" s="91"/>
      <c r="AS19" s="94"/>
      <c r="AT19" s="94"/>
      <c r="AU19" s="121" t="str">
        <f>HYPERLINK("https://media.spreadthesign.com/video/mp4/4/240843.mp4","link")</f>
        <v>link</v>
      </c>
      <c r="AV19" s="94"/>
      <c r="AW19" s="96"/>
      <c r="AX19" s="96"/>
      <c r="AY19" s="96"/>
      <c r="AZ19" s="96"/>
      <c r="BA19" s="97"/>
      <c r="BB19" s="97"/>
      <c r="BC19" s="121" t="str">
        <f>HYPERLINK("https://media.spreadthesign.com/video/mp4/25/221854.mp4","link")</f>
        <v>link</v>
      </c>
      <c r="BD19" s="97"/>
      <c r="BE19" s="98"/>
      <c r="BF19" s="98"/>
      <c r="BG19" s="121" t="str">
        <f>HYPERLINK("https://media.spreadthesign.com/video/mp4/22/234552.mp4","link")</f>
        <v>link</v>
      </c>
      <c r="BH19" s="98"/>
      <c r="BI19" s="99"/>
      <c r="BJ19" s="99"/>
      <c r="BK19" s="99"/>
      <c r="BL19" s="99"/>
      <c r="BM19" s="100"/>
      <c r="BN19" s="100"/>
      <c r="BO19" s="100"/>
      <c r="BP19" s="100"/>
      <c r="BQ19" s="101"/>
      <c r="BR19" s="101"/>
      <c r="BS19" s="121" t="str">
        <f>HYPERLINK("https://media.spreadthesign.com/video/mp4/26/233781.mp4","link")</f>
        <v>link</v>
      </c>
      <c r="BT19" s="101"/>
      <c r="BU19" s="102"/>
      <c r="BV19" s="102"/>
      <c r="BW19" s="121" t="str">
        <f>HYPERLINK("https://media.spreadthesign.com/video/mp4/3/231045.mp4","link")</f>
        <v>link</v>
      </c>
      <c r="BX19" s="102"/>
      <c r="BY19" s="103"/>
      <c r="BZ19" s="103"/>
      <c r="CA19" s="103"/>
      <c r="CB19" s="103"/>
      <c r="CC19" s="104"/>
      <c r="CD19" s="104"/>
      <c r="CE19" s="121" t="str">
        <f>HYPERLINK("https://media.spreadthesign.com/video/mp4/6/228325.mp4","link")</f>
        <v>link</v>
      </c>
      <c r="CF19" s="104"/>
      <c r="CG19" s="105"/>
      <c r="CH19" s="105"/>
      <c r="CI19" s="105"/>
      <c r="CJ19" s="105"/>
      <c r="CK19" s="106"/>
      <c r="CL19" s="106"/>
      <c r="CM19" s="121" t="str">
        <f>HYPERLINK("https://media.spreadthesign.com/video/mp4/12/312292.mp4","link")</f>
        <v>link</v>
      </c>
      <c r="CN19" s="106"/>
      <c r="CO19" s="107"/>
      <c r="CP19" s="107"/>
      <c r="CQ19" s="121" t="str">
        <f>HYPERLINK("https://media.spreadthesign.com/video/mp4/2/231633.mp4","link")</f>
        <v>link</v>
      </c>
      <c r="CR19" s="107"/>
      <c r="CS19" s="108"/>
      <c r="CT19" s="108"/>
      <c r="CU19" s="121" t="str">
        <f>HYPERLINK("https://media.spreadthesign.com/video/mp4/11/289934.mp4","link")</f>
        <v>link</v>
      </c>
      <c r="CV19" s="108"/>
      <c r="CW19" s="109"/>
      <c r="CX19" s="109"/>
      <c r="CY19" s="121" t="str">
        <f>HYPERLINK("https://media.spreadthesign.com/video/mp4/43/365680.mp4","link")</f>
        <v>link</v>
      </c>
      <c r="CZ19" s="109"/>
      <c r="DA19" s="110"/>
      <c r="DB19" s="110"/>
      <c r="DC19" s="110"/>
      <c r="DD19" s="110"/>
      <c r="DE19" s="111"/>
      <c r="DF19" s="111"/>
      <c r="DG19" s="111"/>
      <c r="DH19" s="111"/>
      <c r="DI19" s="68"/>
      <c r="DJ19" s="68"/>
      <c r="DK19" s="121" t="str">
        <f>HYPERLINK("https://media.spreadthesign.com/video/mp4/31/323700.mp4","link")</f>
        <v>link</v>
      </c>
      <c r="DL19" s="68"/>
      <c r="DM19" s="112"/>
      <c r="DN19" s="112"/>
      <c r="DO19" s="112"/>
      <c r="DP19" s="112"/>
      <c r="DQ19" s="113"/>
      <c r="DR19" s="113"/>
      <c r="DS19" s="121" t="str">
        <f>HYPERLINK("https://media.spreadthesign.com/video/mp4/21/255242.mp4","link")</f>
        <v>link</v>
      </c>
      <c r="DT19" s="113"/>
      <c r="DU19" s="114"/>
      <c r="DV19" s="114"/>
      <c r="DW19" s="114"/>
      <c r="DX19" s="114"/>
      <c r="DY19" s="115" t="s">
        <v>57</v>
      </c>
      <c r="DZ19" s="115" t="s">
        <v>57</v>
      </c>
      <c r="EA19" s="116" t="s">
        <v>57</v>
      </c>
      <c r="EB19" s="19"/>
      <c r="EC19" s="115" t="s">
        <v>57</v>
      </c>
    </row>
    <row r="20" ht="291.0" customHeight="1">
      <c r="A20" s="60" t="s">
        <v>105</v>
      </c>
      <c r="B20" s="61"/>
      <c r="C20" s="61"/>
      <c r="D20" s="63"/>
      <c r="E20" s="64"/>
      <c r="F20" s="65"/>
      <c r="G20" s="65"/>
      <c r="H20" s="66"/>
      <c r="I20" s="120" t="s">
        <v>40</v>
      </c>
      <c r="J20" s="68"/>
      <c r="K20" s="68"/>
      <c r="L20" s="68"/>
      <c r="M20" s="68"/>
      <c r="N20" s="61"/>
      <c r="O20" s="122" t="s">
        <v>106</v>
      </c>
      <c r="P20" s="123" t="str">
        <f>HYPERLINK("https://www.youtube.com/watch?v=1W8o7EPfTpA&amp;feature=youtu.be","Link")</f>
        <v>Link</v>
      </c>
      <c r="Q20" s="135"/>
      <c r="R20" s="151"/>
      <c r="S20" s="74"/>
      <c r="T20" s="159" t="s">
        <v>42</v>
      </c>
      <c r="U20" s="76"/>
      <c r="V20" s="77"/>
      <c r="W20" s="78"/>
      <c r="X20" s="78"/>
      <c r="Y20" s="126"/>
      <c r="Z20" s="127"/>
      <c r="AA20" s="127"/>
      <c r="AB20" s="146"/>
      <c r="AC20" s="83"/>
      <c r="AD20" s="130"/>
      <c r="AE20" s="130"/>
      <c r="AF20" s="130"/>
      <c r="AG20" s="141"/>
      <c r="AH20" s="88"/>
      <c r="AI20" s="88"/>
      <c r="AJ20" s="88"/>
      <c r="AK20" s="90"/>
      <c r="AL20" s="90"/>
      <c r="AM20" s="90"/>
      <c r="AN20" s="90"/>
      <c r="AO20" s="91"/>
      <c r="AP20" s="91"/>
      <c r="AQ20" s="157" t="s">
        <v>107</v>
      </c>
      <c r="AR20" s="91"/>
      <c r="AS20" s="94"/>
      <c r="AT20" s="94"/>
      <c r="AU20" s="94"/>
      <c r="AV20" s="94"/>
      <c r="AW20" s="96"/>
      <c r="AX20" s="96"/>
      <c r="AY20" s="96"/>
      <c r="AZ20" s="96"/>
      <c r="BA20" s="97"/>
      <c r="BB20" s="97"/>
      <c r="BC20" s="97"/>
      <c r="BD20" s="97"/>
      <c r="BE20" s="98"/>
      <c r="BF20" s="98"/>
      <c r="BG20" s="98"/>
      <c r="BH20" s="98"/>
      <c r="BI20" s="99"/>
      <c r="BJ20" s="99"/>
      <c r="BK20" s="99"/>
      <c r="BL20" s="99"/>
      <c r="BM20" s="100"/>
      <c r="BN20" s="100"/>
      <c r="BO20" s="100"/>
      <c r="BP20" s="100"/>
      <c r="BQ20" s="101"/>
      <c r="BR20" s="101"/>
      <c r="BS20" s="101"/>
      <c r="BT20" s="101"/>
      <c r="BU20" s="102"/>
      <c r="BV20" s="102"/>
      <c r="BW20" s="102"/>
      <c r="BX20" s="102"/>
      <c r="BY20" s="103"/>
      <c r="BZ20" s="103"/>
      <c r="CA20" s="103"/>
      <c r="CB20" s="103"/>
      <c r="CC20" s="104"/>
      <c r="CD20" s="104"/>
      <c r="CE20" s="104"/>
      <c r="CF20" s="104"/>
      <c r="CG20" s="105"/>
      <c r="CH20" s="105"/>
      <c r="CI20" s="105"/>
      <c r="CJ20" s="105"/>
      <c r="CK20" s="106"/>
      <c r="CL20" s="106"/>
      <c r="CM20" s="106"/>
      <c r="CN20" s="106"/>
      <c r="CO20" s="107"/>
      <c r="CP20" s="107"/>
      <c r="CQ20" s="107"/>
      <c r="CR20" s="107"/>
      <c r="CS20" s="108"/>
      <c r="CT20" s="108"/>
      <c r="CU20" s="108"/>
      <c r="CV20" s="108"/>
      <c r="CW20" s="109"/>
      <c r="CX20" s="109"/>
      <c r="CY20" s="109"/>
      <c r="CZ20" s="109"/>
      <c r="DA20" s="110"/>
      <c r="DB20" s="110"/>
      <c r="DC20" s="110"/>
      <c r="DD20" s="110"/>
      <c r="DE20" s="111"/>
      <c r="DF20" s="111"/>
      <c r="DG20" s="111"/>
      <c r="DH20" s="111"/>
      <c r="DI20" s="68"/>
      <c r="DJ20" s="68"/>
      <c r="DK20" s="68"/>
      <c r="DL20" s="68"/>
      <c r="DM20" s="112"/>
      <c r="DN20" s="112"/>
      <c r="DO20" s="112"/>
      <c r="DP20" s="112"/>
      <c r="DQ20" s="113"/>
      <c r="DR20" s="113"/>
      <c r="DS20" s="113"/>
      <c r="DT20" s="113"/>
      <c r="DU20" s="114"/>
      <c r="DV20" s="114"/>
      <c r="DW20" s="114"/>
      <c r="DX20" s="114"/>
      <c r="DY20" s="115" t="s">
        <v>57</v>
      </c>
      <c r="DZ20" s="115" t="s">
        <v>57</v>
      </c>
      <c r="EA20" s="116" t="s">
        <v>57</v>
      </c>
      <c r="EB20" s="19"/>
      <c r="EC20" s="115" t="s">
        <v>57</v>
      </c>
    </row>
    <row r="21" ht="249.75" customHeight="1">
      <c r="A21" s="60" t="s">
        <v>108</v>
      </c>
      <c r="B21" s="74"/>
      <c r="C21" s="61"/>
      <c r="D21" s="63"/>
      <c r="E21" s="64"/>
      <c r="F21" s="65"/>
      <c r="G21" s="65"/>
      <c r="H21" s="66"/>
      <c r="I21" s="120" t="s">
        <v>40</v>
      </c>
      <c r="J21" s="68"/>
      <c r="K21" s="68"/>
      <c r="L21" s="121" t="str">
        <f>HYPERLINK("https://youtu.be/3QVyEpEHXB4","link")</f>
        <v>link</v>
      </c>
      <c r="M21" s="69" t="s">
        <v>109</v>
      </c>
      <c r="N21" s="61"/>
      <c r="O21" s="122" t="s">
        <v>110</v>
      </c>
      <c r="P21" s="123" t="str">
        <f>HYPERLINK("https://www.youtube.com/watch?v=6eHK0QKxfnQ&amp;feature=youtu.be","Link")</f>
        <v>Link</v>
      </c>
      <c r="Q21" s="135"/>
      <c r="R21" s="151"/>
      <c r="S21" s="74"/>
      <c r="T21" s="159" t="s">
        <v>42</v>
      </c>
      <c r="U21" s="76"/>
      <c r="V21" s="77"/>
      <c r="W21" s="78"/>
      <c r="X21" s="78"/>
      <c r="Y21" s="126"/>
      <c r="Z21" s="127"/>
      <c r="AA21" s="127"/>
      <c r="AB21" s="146"/>
      <c r="AC21" s="83"/>
      <c r="AD21" s="130"/>
      <c r="AE21" s="130"/>
      <c r="AF21" s="130"/>
      <c r="AG21" s="141"/>
      <c r="AH21" s="88"/>
      <c r="AI21" s="89" t="s">
        <v>111</v>
      </c>
      <c r="AJ21" s="88"/>
      <c r="AK21" s="90"/>
      <c r="AL21" s="90"/>
      <c r="AM21" s="90"/>
      <c r="AN21" s="90"/>
      <c r="AO21" s="91"/>
      <c r="AP21" s="91"/>
      <c r="AQ21" s="157" t="s">
        <v>112</v>
      </c>
      <c r="AR21" s="91"/>
      <c r="AS21" s="94"/>
      <c r="AT21" s="94"/>
      <c r="AU21" s="89" t="s">
        <v>113</v>
      </c>
      <c r="AV21" s="94"/>
      <c r="AW21" s="96"/>
      <c r="AX21" s="96"/>
      <c r="AY21" s="96"/>
      <c r="AZ21" s="96"/>
      <c r="BA21" s="97"/>
      <c r="BB21" s="97"/>
      <c r="BC21" s="97"/>
      <c r="BD21" s="97"/>
      <c r="BE21" s="98"/>
      <c r="BF21" s="98"/>
      <c r="BG21" s="89" t="s">
        <v>114</v>
      </c>
      <c r="BH21" s="98"/>
      <c r="BI21" s="99"/>
      <c r="BJ21" s="99"/>
      <c r="BK21" s="164" t="s">
        <v>115</v>
      </c>
      <c r="BL21" s="99"/>
      <c r="BM21" s="100"/>
      <c r="BN21" s="100"/>
      <c r="BO21" s="100"/>
      <c r="BP21" s="100"/>
      <c r="BQ21" s="101"/>
      <c r="BR21" s="101"/>
      <c r="BS21" s="165" t="s">
        <v>116</v>
      </c>
      <c r="BT21" s="101"/>
      <c r="BU21" s="102"/>
      <c r="BV21" s="102"/>
      <c r="BW21" s="166" t="s">
        <v>117</v>
      </c>
      <c r="BX21" s="102"/>
      <c r="BY21" s="103"/>
      <c r="BZ21" s="103"/>
      <c r="CA21" s="103"/>
      <c r="CB21" s="103"/>
      <c r="CC21" s="104"/>
      <c r="CD21" s="104"/>
      <c r="CE21" s="104"/>
      <c r="CF21" s="104"/>
      <c r="CG21" s="105"/>
      <c r="CH21" s="105"/>
      <c r="CI21" s="105"/>
      <c r="CJ21" s="105"/>
      <c r="CK21" s="106"/>
      <c r="CL21" s="106"/>
      <c r="CM21" s="106"/>
      <c r="CN21" s="106"/>
      <c r="CO21" s="107"/>
      <c r="CP21" s="107"/>
      <c r="CQ21" s="167" t="s">
        <v>118</v>
      </c>
      <c r="CR21" s="107"/>
      <c r="CS21" s="108"/>
      <c r="CT21" s="108"/>
      <c r="CU21" s="108"/>
      <c r="CV21" s="108"/>
      <c r="CW21" s="109"/>
      <c r="CX21" s="109"/>
      <c r="CY21" s="109"/>
      <c r="CZ21" s="109"/>
      <c r="DA21" s="110"/>
      <c r="DB21" s="110"/>
      <c r="DC21" s="167" t="s">
        <v>119</v>
      </c>
      <c r="DD21" s="110"/>
      <c r="DE21" s="111"/>
      <c r="DF21" s="111"/>
      <c r="DG21" s="111"/>
      <c r="DH21" s="111"/>
      <c r="DI21" s="68"/>
      <c r="DJ21" s="68"/>
      <c r="DK21" s="68"/>
      <c r="DL21" s="68"/>
      <c r="DM21" s="112"/>
      <c r="DN21" s="112"/>
      <c r="DO21" s="112"/>
      <c r="DP21" s="112"/>
      <c r="DQ21" s="113"/>
      <c r="DR21" s="113"/>
      <c r="DS21" s="113"/>
      <c r="DT21" s="113"/>
      <c r="DU21" s="114"/>
      <c r="DV21" s="114"/>
      <c r="DW21" s="114"/>
      <c r="DX21" s="114"/>
      <c r="DY21" s="115" t="s">
        <v>57</v>
      </c>
      <c r="DZ21" s="115" t="s">
        <v>57</v>
      </c>
      <c r="EA21" s="116" t="s">
        <v>57</v>
      </c>
      <c r="EB21" s="19"/>
      <c r="EC21" s="115" t="s">
        <v>57</v>
      </c>
    </row>
    <row r="22" ht="253.5" customHeight="1">
      <c r="A22" s="60" t="s">
        <v>120</v>
      </c>
      <c r="B22" s="61"/>
      <c r="C22" s="61"/>
      <c r="D22" s="168" t="s">
        <v>121</v>
      </c>
      <c r="E22" s="64"/>
      <c r="F22" s="65"/>
      <c r="G22" s="65"/>
      <c r="H22" s="66"/>
      <c r="I22" s="120" t="s">
        <v>40</v>
      </c>
      <c r="J22" s="68"/>
      <c r="K22" s="68"/>
      <c r="L22" s="69" t="s">
        <v>122</v>
      </c>
      <c r="M22" s="68"/>
      <c r="N22" s="61"/>
      <c r="O22" s="122" t="s">
        <v>123</v>
      </c>
      <c r="P22" s="123" t="str">
        <f>HYPERLINK("https://www.youtube.com/watch?v=2PU1C8EdhyI&amp;feature=youtu.be","Link")</f>
        <v>Link</v>
      </c>
      <c r="Q22" s="169" t="s">
        <v>124</v>
      </c>
      <c r="R22" s="151"/>
      <c r="S22" s="74"/>
      <c r="T22" s="159" t="s">
        <v>42</v>
      </c>
      <c r="U22" s="76"/>
      <c r="V22" s="77"/>
      <c r="W22" s="78"/>
      <c r="X22" s="78"/>
      <c r="Y22" s="152" t="s">
        <v>125</v>
      </c>
      <c r="Z22" s="127"/>
      <c r="AA22" s="127"/>
      <c r="AB22" s="170" t="s">
        <v>126</v>
      </c>
      <c r="AC22" s="171" t="s">
        <v>127</v>
      </c>
      <c r="AD22" s="130"/>
      <c r="AE22" s="130"/>
      <c r="AF22" s="172" t="s">
        <v>128</v>
      </c>
      <c r="AG22" s="141"/>
      <c r="AH22" s="88"/>
      <c r="AI22" s="173" t="s">
        <v>129</v>
      </c>
      <c r="AJ22" s="88"/>
      <c r="AK22" s="90"/>
      <c r="AL22" s="90"/>
      <c r="AM22" s="174"/>
      <c r="AN22" s="90"/>
      <c r="AO22" s="91"/>
      <c r="AP22" s="91"/>
      <c r="AQ22" s="92" t="s">
        <v>130</v>
      </c>
      <c r="AR22" s="91"/>
      <c r="AS22" s="94"/>
      <c r="AT22" s="94"/>
      <c r="AU22" s="89" t="s">
        <v>131</v>
      </c>
      <c r="AV22" s="94"/>
      <c r="AW22" s="96"/>
      <c r="AX22" s="96"/>
      <c r="AY22" s="96"/>
      <c r="AZ22" s="96"/>
      <c r="BA22" s="97"/>
      <c r="BB22" s="97"/>
      <c r="BC22" s="89" t="s">
        <v>132</v>
      </c>
      <c r="BD22" s="97"/>
      <c r="BE22" s="98"/>
      <c r="BF22" s="98"/>
      <c r="BG22" s="89" t="s">
        <v>133</v>
      </c>
      <c r="BH22" s="98"/>
      <c r="BI22" s="99"/>
      <c r="BJ22" s="99"/>
      <c r="BK22" s="164" t="s">
        <v>134</v>
      </c>
      <c r="BL22" s="99"/>
      <c r="BM22" s="100"/>
      <c r="BN22" s="100"/>
      <c r="BO22" s="100"/>
      <c r="BP22" s="100"/>
      <c r="BQ22" s="101"/>
      <c r="BR22" s="101"/>
      <c r="BS22" s="165" t="s">
        <v>135</v>
      </c>
      <c r="BT22" s="101"/>
      <c r="BU22" s="102"/>
      <c r="BV22" s="102"/>
      <c r="BW22" s="89" t="s">
        <v>136</v>
      </c>
      <c r="BX22" s="102"/>
      <c r="BY22" s="103"/>
      <c r="BZ22" s="103"/>
      <c r="CA22" s="89" t="s">
        <v>137</v>
      </c>
      <c r="CB22" s="103"/>
      <c r="CC22" s="104"/>
      <c r="CD22" s="104"/>
      <c r="CE22" s="89" t="s">
        <v>138</v>
      </c>
      <c r="CF22" s="104"/>
      <c r="CG22" s="105"/>
      <c r="CH22" s="105"/>
      <c r="CI22" s="167" t="s">
        <v>139</v>
      </c>
      <c r="CJ22" s="105"/>
      <c r="CK22" s="106"/>
      <c r="CL22" s="106"/>
      <c r="CM22" s="175" t="s">
        <v>140</v>
      </c>
      <c r="CN22" s="106"/>
      <c r="CO22" s="107"/>
      <c r="CP22" s="107"/>
      <c r="CQ22" s="107"/>
      <c r="CR22" s="107"/>
      <c r="CS22" s="108"/>
      <c r="CT22" s="108"/>
      <c r="CU22" s="167" t="s">
        <v>141</v>
      </c>
      <c r="CV22" s="108"/>
      <c r="CW22" s="109"/>
      <c r="CX22" s="109"/>
      <c r="CY22" s="167" t="s">
        <v>142</v>
      </c>
      <c r="CZ22" s="109"/>
      <c r="DA22" s="110"/>
      <c r="DB22" s="110"/>
      <c r="DC22" s="167" t="s">
        <v>143</v>
      </c>
      <c r="DD22" s="110"/>
      <c r="DE22" s="111"/>
      <c r="DF22" s="111"/>
      <c r="DG22" s="111"/>
      <c r="DH22" s="111"/>
      <c r="DI22" s="68"/>
      <c r="DJ22" s="68"/>
      <c r="DK22" s="167" t="s">
        <v>144</v>
      </c>
      <c r="DL22" s="68"/>
      <c r="DM22" s="112"/>
      <c r="DN22" s="112"/>
      <c r="DO22" s="176" t="s">
        <v>145</v>
      </c>
      <c r="DP22" s="112"/>
      <c r="DQ22" s="113"/>
      <c r="DR22" s="113"/>
      <c r="DS22" s="167" t="s">
        <v>146</v>
      </c>
      <c r="DT22" s="113"/>
      <c r="DU22" s="114"/>
      <c r="DV22" s="114"/>
      <c r="DW22" s="114"/>
      <c r="DX22" s="114"/>
      <c r="DY22" s="115" t="s">
        <v>57</v>
      </c>
      <c r="DZ22" s="115" t="s">
        <v>57</v>
      </c>
      <c r="EA22" s="116" t="s">
        <v>57</v>
      </c>
      <c r="EB22" s="19"/>
      <c r="EC22" s="115" t="s">
        <v>57</v>
      </c>
    </row>
    <row r="23" ht="255.75" customHeight="1">
      <c r="A23" s="60" t="s">
        <v>147</v>
      </c>
      <c r="B23" s="61"/>
      <c r="C23" s="61"/>
      <c r="D23" s="63"/>
      <c r="E23" s="64"/>
      <c r="F23" s="65"/>
      <c r="G23" s="65"/>
      <c r="H23" s="66"/>
      <c r="I23" s="120" t="s">
        <v>40</v>
      </c>
      <c r="J23" s="68"/>
      <c r="K23" s="68"/>
      <c r="L23" s="69" t="s">
        <v>148</v>
      </c>
      <c r="M23" s="68"/>
      <c r="N23" s="61"/>
      <c r="O23" s="122" t="s">
        <v>149</v>
      </c>
      <c r="P23" s="123" t="str">
        <f>HYPERLINK("https://www.youtube.com/watch?v=8pRHngOcgGs&amp;feature=youtu.be","Link")</f>
        <v>Link</v>
      </c>
      <c r="Q23" s="177"/>
      <c r="R23" s="151"/>
      <c r="S23" s="74"/>
      <c r="T23" s="75" t="s">
        <v>42</v>
      </c>
      <c r="U23" s="76"/>
      <c r="V23" s="77"/>
      <c r="W23" s="78"/>
      <c r="X23" s="78"/>
      <c r="Y23" s="152" t="s">
        <v>150</v>
      </c>
      <c r="Z23" s="127"/>
      <c r="AA23" s="127"/>
      <c r="AB23" s="146"/>
      <c r="AC23" s="83"/>
      <c r="AD23" s="130"/>
      <c r="AE23" s="130"/>
      <c r="AF23" s="172" t="s">
        <v>151</v>
      </c>
      <c r="AG23" s="141"/>
      <c r="AH23" s="88"/>
      <c r="AI23" s="173" t="s">
        <v>152</v>
      </c>
      <c r="AJ23" s="88"/>
      <c r="AK23" s="90"/>
      <c r="AL23" s="90"/>
      <c r="AM23" s="90"/>
      <c r="AN23" s="90"/>
      <c r="AO23" s="91"/>
      <c r="AP23" s="91"/>
      <c r="AQ23" s="157" t="s">
        <v>153</v>
      </c>
      <c r="AR23" s="91"/>
      <c r="AS23" s="94"/>
      <c r="AT23" s="94"/>
      <c r="AU23" s="89" t="s">
        <v>154</v>
      </c>
      <c r="AV23" s="94"/>
      <c r="AW23" s="96"/>
      <c r="AX23" s="96"/>
      <c r="AY23" s="96"/>
      <c r="AZ23" s="96"/>
      <c r="BA23" s="97"/>
      <c r="BB23" s="97"/>
      <c r="BC23" s="89" t="s">
        <v>155</v>
      </c>
      <c r="BD23" s="97"/>
      <c r="BE23" s="98"/>
      <c r="BF23" s="98"/>
      <c r="BG23" s="89" t="s">
        <v>156</v>
      </c>
      <c r="BH23" s="98"/>
      <c r="BI23" s="99"/>
      <c r="BJ23" s="99"/>
      <c r="BK23" s="99"/>
      <c r="BL23" s="99"/>
      <c r="BM23" s="100"/>
      <c r="BN23" s="100"/>
      <c r="BO23" s="100"/>
      <c r="BP23" s="100"/>
      <c r="BQ23" s="101"/>
      <c r="BR23" s="101"/>
      <c r="BS23" s="165" t="s">
        <v>157</v>
      </c>
      <c r="BT23" s="101"/>
      <c r="BU23" s="102"/>
      <c r="BV23" s="102"/>
      <c r="BW23" s="89" t="s">
        <v>158</v>
      </c>
      <c r="BX23" s="102"/>
      <c r="BY23" s="103"/>
      <c r="BZ23" s="103"/>
      <c r="CA23" s="103"/>
      <c r="CB23" s="103"/>
      <c r="CC23" s="104"/>
      <c r="CD23" s="104"/>
      <c r="CE23" s="89" t="s">
        <v>159</v>
      </c>
      <c r="CF23" s="104"/>
      <c r="CG23" s="105"/>
      <c r="CH23" s="105"/>
      <c r="CI23" s="105"/>
      <c r="CJ23" s="105"/>
      <c r="CK23" s="106"/>
      <c r="CL23" s="106"/>
      <c r="CM23" s="167" t="s">
        <v>160</v>
      </c>
      <c r="CN23" s="106"/>
      <c r="CO23" s="107"/>
      <c r="CP23" s="107"/>
      <c r="CQ23" s="107"/>
      <c r="CR23" s="107"/>
      <c r="CS23" s="108"/>
      <c r="CT23" s="108"/>
      <c r="CU23" s="167" t="s">
        <v>161</v>
      </c>
      <c r="CV23" s="108"/>
      <c r="CW23" s="109"/>
      <c r="CX23" s="109"/>
      <c r="CY23" s="167" t="s">
        <v>162</v>
      </c>
      <c r="CZ23" s="109"/>
      <c r="DA23" s="110"/>
      <c r="DB23" s="110"/>
      <c r="DC23" s="110"/>
      <c r="DD23" s="110"/>
      <c r="DE23" s="111"/>
      <c r="DF23" s="111"/>
      <c r="DG23" s="111"/>
      <c r="DH23" s="111"/>
      <c r="DI23" s="68"/>
      <c r="DJ23" s="68"/>
      <c r="DK23" s="68"/>
      <c r="DL23" s="68"/>
      <c r="DM23" s="112"/>
      <c r="DN23" s="112"/>
      <c r="DO23" s="112"/>
      <c r="DP23" s="112"/>
      <c r="DQ23" s="113"/>
      <c r="DR23" s="113"/>
      <c r="DS23" s="167" t="s">
        <v>163</v>
      </c>
      <c r="DT23" s="113"/>
      <c r="DU23" s="114"/>
      <c r="DV23" s="114"/>
      <c r="DW23" s="114"/>
      <c r="DX23" s="114"/>
      <c r="DY23" s="115" t="s">
        <v>57</v>
      </c>
      <c r="DZ23" s="115" t="s">
        <v>57</v>
      </c>
      <c r="EA23" s="116" t="s">
        <v>57</v>
      </c>
      <c r="EB23" s="19"/>
      <c r="EC23" s="115" t="s">
        <v>57</v>
      </c>
    </row>
    <row r="24" ht="264.0" customHeight="1">
      <c r="A24" s="60" t="s">
        <v>164</v>
      </c>
      <c r="B24" s="61"/>
      <c r="C24" s="61"/>
      <c r="D24" s="168" t="s">
        <v>165</v>
      </c>
      <c r="E24" s="64"/>
      <c r="F24" s="65"/>
      <c r="G24" s="65"/>
      <c r="H24" s="66"/>
      <c r="I24" s="120" t="s">
        <v>40</v>
      </c>
      <c r="J24" s="68"/>
      <c r="K24" s="68"/>
      <c r="L24" s="121" t="str">
        <f>HYPERLINK("https://youtu.be/3QVyEpEHXB4","link")</f>
        <v>link</v>
      </c>
      <c r="M24" s="68"/>
      <c r="N24" s="61"/>
      <c r="O24" s="122" t="s">
        <v>166</v>
      </c>
      <c r="P24" s="123" t="str">
        <f>HYPERLINK("https://www.youtube.com/watch?v=R1U_Rp_ofUc&amp;feature=youtu.be","Link")</f>
        <v>Link</v>
      </c>
      <c r="Q24" s="135"/>
      <c r="R24" s="151"/>
      <c r="S24" s="74"/>
      <c r="T24" s="159" t="s">
        <v>42</v>
      </c>
      <c r="U24" s="76"/>
      <c r="V24" s="77"/>
      <c r="W24" s="78"/>
      <c r="X24" s="78"/>
      <c r="Y24" s="152" t="s">
        <v>167</v>
      </c>
      <c r="Z24" s="127"/>
      <c r="AA24" s="127"/>
      <c r="AB24" s="146"/>
      <c r="AC24" s="83"/>
      <c r="AD24" s="130"/>
      <c r="AE24" s="130"/>
      <c r="AF24" s="130"/>
      <c r="AG24" s="141"/>
      <c r="AH24" s="88"/>
      <c r="AI24" s="89" t="s">
        <v>168</v>
      </c>
      <c r="AJ24" s="88"/>
      <c r="AK24" s="90"/>
      <c r="AL24" s="90"/>
      <c r="AM24" s="90"/>
      <c r="AN24" s="90"/>
      <c r="AO24" s="91"/>
      <c r="AP24" s="91"/>
      <c r="AQ24" s="92" t="s">
        <v>169</v>
      </c>
      <c r="AR24" s="91"/>
      <c r="AS24" s="94"/>
      <c r="AT24" s="94"/>
      <c r="AU24" s="89" t="s">
        <v>170</v>
      </c>
      <c r="AV24" s="94"/>
      <c r="AW24" s="96"/>
      <c r="AX24" s="96"/>
      <c r="AY24" s="96"/>
      <c r="AZ24" s="96"/>
      <c r="BA24" s="97"/>
      <c r="BB24" s="97"/>
      <c r="BC24" s="89" t="s">
        <v>171</v>
      </c>
      <c r="BD24" s="97"/>
      <c r="BE24" s="98"/>
      <c r="BF24" s="98"/>
      <c r="BG24" s="89" t="s">
        <v>172</v>
      </c>
      <c r="BH24" s="98"/>
      <c r="BI24" s="99"/>
      <c r="BJ24" s="99"/>
      <c r="BK24" s="164" t="s">
        <v>173</v>
      </c>
      <c r="BL24" s="99"/>
      <c r="BM24" s="100"/>
      <c r="BN24" s="100"/>
      <c r="BO24" s="100"/>
      <c r="BP24" s="100"/>
      <c r="BQ24" s="101"/>
      <c r="BR24" s="101"/>
      <c r="BS24" s="165" t="s">
        <v>174</v>
      </c>
      <c r="BT24" s="101"/>
      <c r="BU24" s="102"/>
      <c r="BV24" s="102"/>
      <c r="BW24" s="178" t="s">
        <v>175</v>
      </c>
      <c r="BX24" s="102"/>
      <c r="BY24" s="103"/>
      <c r="BZ24" s="103"/>
      <c r="CA24" s="103"/>
      <c r="CB24" s="103"/>
      <c r="CC24" s="104"/>
      <c r="CD24" s="104"/>
      <c r="CE24" s="104"/>
      <c r="CF24" s="104"/>
      <c r="CG24" s="105"/>
      <c r="CH24" s="105"/>
      <c r="CI24" s="105"/>
      <c r="CJ24" s="105"/>
      <c r="CK24" s="106"/>
      <c r="CL24" s="106"/>
      <c r="CM24" s="167" t="s">
        <v>176</v>
      </c>
      <c r="CN24" s="106"/>
      <c r="CO24" s="107"/>
      <c r="CP24" s="107"/>
      <c r="CQ24" s="167" t="s">
        <v>177</v>
      </c>
      <c r="CR24" s="107"/>
      <c r="CS24" s="108"/>
      <c r="CT24" s="108"/>
      <c r="CU24" s="108"/>
      <c r="CV24" s="108"/>
      <c r="CW24" s="109"/>
      <c r="CX24" s="109"/>
      <c r="CY24" s="167" t="s">
        <v>178</v>
      </c>
      <c r="CZ24" s="109"/>
      <c r="DA24" s="110"/>
      <c r="DB24" s="110"/>
      <c r="DC24" s="110"/>
      <c r="DD24" s="110"/>
      <c r="DE24" s="111"/>
      <c r="DF24" s="111"/>
      <c r="DG24" s="111"/>
      <c r="DH24" s="111"/>
      <c r="DI24" s="68"/>
      <c r="DJ24" s="68"/>
      <c r="DK24" s="68"/>
      <c r="DL24" s="68"/>
      <c r="DM24" s="112"/>
      <c r="DN24" s="112"/>
      <c r="DO24" s="112"/>
      <c r="DP24" s="112"/>
      <c r="DQ24" s="113"/>
      <c r="DR24" s="113"/>
      <c r="DS24" s="167" t="s">
        <v>179</v>
      </c>
      <c r="DT24" s="113"/>
      <c r="DU24" s="114"/>
      <c r="DV24" s="114"/>
      <c r="DW24" s="114"/>
      <c r="DX24" s="114"/>
      <c r="DY24" s="115" t="s">
        <v>57</v>
      </c>
      <c r="DZ24" s="115" t="s">
        <v>57</v>
      </c>
      <c r="EA24" s="116" t="s">
        <v>57</v>
      </c>
      <c r="EB24" s="19"/>
      <c r="EC24" s="115" t="s">
        <v>57</v>
      </c>
    </row>
    <row r="25" ht="272.25" customHeight="1">
      <c r="A25" s="60" t="s">
        <v>180</v>
      </c>
      <c r="B25" s="61"/>
      <c r="C25" s="61"/>
      <c r="D25" s="168" t="s">
        <v>181</v>
      </c>
      <c r="E25" s="64"/>
      <c r="F25" s="65"/>
      <c r="G25" s="65"/>
      <c r="H25" s="66"/>
      <c r="I25" s="120" t="s">
        <v>40</v>
      </c>
      <c r="J25" s="68"/>
      <c r="K25" s="68"/>
      <c r="L25" s="121" t="str">
        <f>HYPERLINK("https://youtu.be/8wOErR7eg2U","link")</f>
        <v>link</v>
      </c>
      <c r="M25" s="68"/>
      <c r="N25" s="70"/>
      <c r="O25" s="70"/>
      <c r="P25" s="123" t="str">
        <f>HYPERLINK("https://www.youtube.com/watch?v=nKcLGdEggLw&amp;feature=youtu.be","Link")</f>
        <v>Link</v>
      </c>
      <c r="Q25" s="135"/>
      <c r="R25" s="151"/>
      <c r="S25" s="74"/>
      <c r="T25" s="179" t="s">
        <v>42</v>
      </c>
      <c r="U25" s="76"/>
      <c r="V25" s="77"/>
      <c r="W25" s="78"/>
      <c r="X25" s="78"/>
      <c r="Y25" s="152" t="s">
        <v>182</v>
      </c>
      <c r="Z25" s="127"/>
      <c r="AA25" s="127"/>
      <c r="AB25" s="146"/>
      <c r="AC25" s="83"/>
      <c r="AD25" s="130"/>
      <c r="AE25" s="130"/>
      <c r="AF25" s="172" t="s">
        <v>183</v>
      </c>
      <c r="AG25" s="141"/>
      <c r="AH25" s="88"/>
      <c r="AI25" s="89" t="s">
        <v>184</v>
      </c>
      <c r="AJ25" s="88"/>
      <c r="AK25" s="90"/>
      <c r="AL25" s="90"/>
      <c r="AM25" s="90"/>
      <c r="AN25" s="90"/>
      <c r="AO25" s="91"/>
      <c r="AP25" s="91"/>
      <c r="AQ25" s="157" t="s">
        <v>185</v>
      </c>
      <c r="AR25" s="91"/>
      <c r="AS25" s="94"/>
      <c r="AT25" s="94"/>
      <c r="AU25" s="89" t="s">
        <v>186</v>
      </c>
      <c r="AV25" s="94"/>
      <c r="AW25" s="96"/>
      <c r="AX25" s="96"/>
      <c r="AY25" s="96"/>
      <c r="AZ25" s="96"/>
      <c r="BA25" s="97"/>
      <c r="BB25" s="97"/>
      <c r="BC25" s="89" t="s">
        <v>187</v>
      </c>
      <c r="BD25" s="97"/>
      <c r="BE25" s="98"/>
      <c r="BF25" s="98"/>
      <c r="BG25" s="89" t="s">
        <v>188</v>
      </c>
      <c r="BH25" s="98"/>
      <c r="BI25" s="99"/>
      <c r="BJ25" s="99"/>
      <c r="BK25" s="164" t="s">
        <v>189</v>
      </c>
      <c r="BL25" s="99"/>
      <c r="BM25" s="100"/>
      <c r="BN25" s="100"/>
      <c r="BO25" s="100"/>
      <c r="BP25" s="100"/>
      <c r="BQ25" s="101"/>
      <c r="BR25" s="101"/>
      <c r="BS25" s="165" t="s">
        <v>190</v>
      </c>
      <c r="BT25" s="101"/>
      <c r="BU25" s="102"/>
      <c r="BV25" s="102"/>
      <c r="BW25" s="89" t="s">
        <v>191</v>
      </c>
      <c r="BX25" s="102"/>
      <c r="BY25" s="103"/>
      <c r="BZ25" s="103"/>
      <c r="CA25" s="103"/>
      <c r="CB25" s="103"/>
      <c r="CC25" s="104"/>
      <c r="CD25" s="104"/>
      <c r="CE25" s="89" t="s">
        <v>192</v>
      </c>
      <c r="CF25" s="104"/>
      <c r="CG25" s="105"/>
      <c r="CH25" s="105"/>
      <c r="CI25" s="105"/>
      <c r="CJ25" s="105"/>
      <c r="CK25" s="106"/>
      <c r="CL25" s="106"/>
      <c r="CM25" s="167" t="s">
        <v>193</v>
      </c>
      <c r="CN25" s="106"/>
      <c r="CO25" s="107"/>
      <c r="CP25" s="107"/>
      <c r="CQ25" s="167" t="s">
        <v>194</v>
      </c>
      <c r="CR25" s="107"/>
      <c r="CS25" s="108"/>
      <c r="CT25" s="108"/>
      <c r="CU25" s="180" t="s">
        <v>195</v>
      </c>
      <c r="CV25" s="108"/>
      <c r="CW25" s="109"/>
      <c r="CX25" s="109"/>
      <c r="CY25" s="181" t="s">
        <v>196</v>
      </c>
      <c r="CZ25" s="109"/>
      <c r="DA25" s="110"/>
      <c r="DB25" s="110"/>
      <c r="DC25" s="110"/>
      <c r="DD25" s="110"/>
      <c r="DE25" s="111"/>
      <c r="DF25" s="111"/>
      <c r="DG25" s="111"/>
      <c r="DH25" s="111"/>
      <c r="DI25" s="68"/>
      <c r="DJ25" s="68"/>
      <c r="DK25" s="167" t="s">
        <v>197</v>
      </c>
      <c r="DL25" s="68"/>
      <c r="DM25" s="112"/>
      <c r="DN25" s="112"/>
      <c r="DO25" s="112"/>
      <c r="DP25" s="112"/>
      <c r="DQ25" s="113"/>
      <c r="DR25" s="113"/>
      <c r="DS25" s="167" t="s">
        <v>198</v>
      </c>
      <c r="DT25" s="113"/>
      <c r="DU25" s="114"/>
      <c r="DV25" s="114"/>
      <c r="DW25" s="114"/>
      <c r="DX25" s="114"/>
      <c r="DY25" s="115" t="s">
        <v>57</v>
      </c>
      <c r="DZ25" s="115" t="s">
        <v>57</v>
      </c>
      <c r="EA25" s="116" t="s">
        <v>57</v>
      </c>
      <c r="EB25" s="19"/>
      <c r="EC25" s="115" t="s">
        <v>57</v>
      </c>
    </row>
    <row r="26" ht="251.25" customHeight="1">
      <c r="A26" s="60" t="s">
        <v>199</v>
      </c>
      <c r="B26" s="61"/>
      <c r="C26" s="61"/>
      <c r="D26" s="168" t="s">
        <v>200</v>
      </c>
      <c r="E26" s="64"/>
      <c r="F26" s="65"/>
      <c r="G26" s="65"/>
      <c r="H26" s="119" t="str">
        <f>HYPERLINK("https://vimeo.com/244090855/d41a2c9216","https://vimeo.com/244090855/d41a2c9216") </f>
        <v>https://vimeo.com/244090855/d41a2c9216</v>
      </c>
      <c r="I26" s="120" t="s">
        <v>40</v>
      </c>
      <c r="J26" s="68"/>
      <c r="K26" s="68"/>
      <c r="L26" s="182" t="s">
        <v>201</v>
      </c>
      <c r="M26" s="68"/>
      <c r="N26" s="61"/>
      <c r="O26" s="122" t="s">
        <v>202</v>
      </c>
      <c r="P26" s="123" t="s">
        <v>203</v>
      </c>
      <c r="Q26" s="177"/>
      <c r="R26" s="151"/>
      <c r="S26" s="74"/>
      <c r="T26" s="159" t="s">
        <v>42</v>
      </c>
      <c r="U26" s="76"/>
      <c r="V26" s="77"/>
      <c r="W26" s="78"/>
      <c r="X26" s="78"/>
      <c r="Y26" s="152" t="s">
        <v>204</v>
      </c>
      <c r="Z26" s="127"/>
      <c r="AA26" s="127"/>
      <c r="AB26" s="183" t="s">
        <v>205</v>
      </c>
      <c r="AC26" s="83"/>
      <c r="AD26" s="130"/>
      <c r="AE26" s="130"/>
      <c r="AF26" s="172" t="s">
        <v>206</v>
      </c>
      <c r="AG26" s="141"/>
      <c r="AH26" s="88"/>
      <c r="AI26" s="89" t="s">
        <v>207</v>
      </c>
      <c r="AJ26" s="88"/>
      <c r="AK26" s="90"/>
      <c r="AL26" s="90"/>
      <c r="AM26" s="89" t="s">
        <v>208</v>
      </c>
      <c r="AN26" s="90"/>
      <c r="AO26" s="91"/>
      <c r="AP26" s="91"/>
      <c r="AQ26" s="92" t="s">
        <v>209</v>
      </c>
      <c r="AR26" s="91"/>
      <c r="AS26" s="94"/>
      <c r="AT26" s="94"/>
      <c r="AU26" s="89" t="s">
        <v>210</v>
      </c>
      <c r="AV26" s="94"/>
      <c r="AW26" s="96"/>
      <c r="AX26" s="96"/>
      <c r="AY26" s="89" t="s">
        <v>211</v>
      </c>
      <c r="AZ26" s="96"/>
      <c r="BA26" s="97"/>
      <c r="BB26" s="97"/>
      <c r="BC26" s="89" t="s">
        <v>212</v>
      </c>
      <c r="BD26" s="97"/>
      <c r="BE26" s="98"/>
      <c r="BF26" s="98"/>
      <c r="BG26" s="89" t="s">
        <v>213</v>
      </c>
      <c r="BH26" s="98"/>
      <c r="BI26" s="99"/>
      <c r="BJ26" s="99"/>
      <c r="BK26" s="164" t="s">
        <v>214</v>
      </c>
      <c r="BL26" s="99"/>
      <c r="BM26" s="100"/>
      <c r="BN26" s="100"/>
      <c r="BO26" s="100"/>
      <c r="BP26" s="100"/>
      <c r="BQ26" s="101"/>
      <c r="BR26" s="101"/>
      <c r="BS26" s="165" t="s">
        <v>215</v>
      </c>
      <c r="BT26" s="101"/>
      <c r="BU26" s="102"/>
      <c r="BV26" s="102"/>
      <c r="BW26" s="89" t="s">
        <v>216</v>
      </c>
      <c r="BX26" s="102"/>
      <c r="BY26" s="103"/>
      <c r="BZ26" s="103"/>
      <c r="CA26" s="89" t="s">
        <v>217</v>
      </c>
      <c r="CB26" s="103"/>
      <c r="CC26" s="104"/>
      <c r="CD26" s="104"/>
      <c r="CE26" s="89" t="s">
        <v>218</v>
      </c>
      <c r="CF26" s="104"/>
      <c r="CG26" s="105"/>
      <c r="CH26" s="105"/>
      <c r="CI26" s="167" t="s">
        <v>219</v>
      </c>
      <c r="CJ26" s="105"/>
      <c r="CK26" s="106"/>
      <c r="CL26" s="106"/>
      <c r="CM26" s="167" t="s">
        <v>220</v>
      </c>
      <c r="CN26" s="106"/>
      <c r="CO26" s="107"/>
      <c r="CP26" s="107"/>
      <c r="CQ26" s="167" t="s">
        <v>221</v>
      </c>
      <c r="CR26" s="107"/>
      <c r="CS26" s="108"/>
      <c r="CT26" s="108"/>
      <c r="CU26" s="167" t="s">
        <v>222</v>
      </c>
      <c r="CV26" s="108"/>
      <c r="CW26" s="109"/>
      <c r="CX26" s="109"/>
      <c r="CY26" s="167" t="s">
        <v>223</v>
      </c>
      <c r="CZ26" s="109"/>
      <c r="DA26" s="110"/>
      <c r="DB26" s="110"/>
      <c r="DC26" s="167" t="s">
        <v>224</v>
      </c>
      <c r="DD26" s="110"/>
      <c r="DE26" s="111"/>
      <c r="DF26" s="111"/>
      <c r="DG26" s="184" t="s">
        <v>225</v>
      </c>
      <c r="DH26" s="111"/>
      <c r="DI26" s="68"/>
      <c r="DJ26" s="68"/>
      <c r="DK26" s="167" t="s">
        <v>226</v>
      </c>
      <c r="DL26" s="68"/>
      <c r="DM26" s="112"/>
      <c r="DN26" s="112"/>
      <c r="DO26" s="112"/>
      <c r="DP26" s="112"/>
      <c r="DQ26" s="113"/>
      <c r="DR26" s="113"/>
      <c r="DS26" s="167" t="s">
        <v>227</v>
      </c>
      <c r="DT26" s="113"/>
      <c r="DU26" s="114"/>
      <c r="DV26" s="114"/>
      <c r="DW26" s="114"/>
      <c r="DX26" s="114"/>
      <c r="DY26" s="185" t="s">
        <v>57</v>
      </c>
      <c r="DZ26" s="186" t="s">
        <v>57</v>
      </c>
      <c r="EA26" s="187" t="s">
        <v>57</v>
      </c>
      <c r="EB26" s="19"/>
      <c r="EC26" s="186" t="s">
        <v>57</v>
      </c>
    </row>
    <row r="27" ht="250.5" customHeight="1">
      <c r="A27" s="60" t="s">
        <v>228</v>
      </c>
      <c r="B27" s="74"/>
      <c r="C27" s="61"/>
      <c r="D27" s="63"/>
      <c r="E27" s="64"/>
      <c r="F27" s="65"/>
      <c r="G27" s="65"/>
      <c r="H27" s="66"/>
      <c r="I27" s="120" t="s">
        <v>40</v>
      </c>
      <c r="J27" s="68"/>
      <c r="K27" s="68"/>
      <c r="L27" s="68"/>
      <c r="M27" s="68"/>
      <c r="N27" s="70"/>
      <c r="O27" s="70"/>
      <c r="P27" s="158"/>
      <c r="Q27" s="135"/>
      <c r="R27" s="151"/>
      <c r="S27" s="74"/>
      <c r="T27" s="159" t="s">
        <v>42</v>
      </c>
      <c r="U27" s="76"/>
      <c r="V27" s="77"/>
      <c r="W27" s="78"/>
      <c r="X27" s="78"/>
      <c r="Y27" s="126"/>
      <c r="Z27" s="127"/>
      <c r="AA27" s="127"/>
      <c r="AB27" s="127"/>
      <c r="AC27" s="129"/>
      <c r="AD27" s="130"/>
      <c r="AE27" s="130"/>
      <c r="AF27" s="130"/>
      <c r="AG27" s="136"/>
      <c r="AH27" s="88"/>
      <c r="AI27" s="88"/>
      <c r="AJ27" s="88"/>
      <c r="AK27" s="90"/>
      <c r="AL27" s="90"/>
      <c r="AM27" s="90"/>
      <c r="AN27" s="90"/>
      <c r="AO27" s="91"/>
      <c r="AP27" s="91"/>
      <c r="AQ27" s="92" t="s">
        <v>229</v>
      </c>
      <c r="AR27" s="91"/>
      <c r="AS27" s="94"/>
      <c r="AT27" s="94"/>
      <c r="AU27" s="94"/>
      <c r="AV27" s="94"/>
      <c r="AW27" s="96"/>
      <c r="AX27" s="96"/>
      <c r="AY27" s="96"/>
      <c r="AZ27" s="96"/>
      <c r="BA27" s="97"/>
      <c r="BB27" s="97"/>
      <c r="BC27" s="97"/>
      <c r="BD27" s="97"/>
      <c r="BE27" s="98"/>
      <c r="BF27" s="98"/>
      <c r="BG27" s="98"/>
      <c r="BH27" s="98"/>
      <c r="BI27" s="99"/>
      <c r="BJ27" s="99"/>
      <c r="BK27" s="99"/>
      <c r="BL27" s="99"/>
      <c r="BM27" s="100"/>
      <c r="BN27" s="100"/>
      <c r="BO27" s="100"/>
      <c r="BP27" s="100"/>
      <c r="BQ27" s="101"/>
      <c r="BR27" s="101"/>
      <c r="BS27" s="101"/>
      <c r="BT27" s="101"/>
      <c r="BU27" s="102"/>
      <c r="BV27" s="102"/>
      <c r="BW27" s="102"/>
      <c r="BX27" s="102"/>
      <c r="BY27" s="103"/>
      <c r="BZ27" s="103"/>
      <c r="CA27" s="103"/>
      <c r="CB27" s="103"/>
      <c r="CC27" s="104"/>
      <c r="CD27" s="104"/>
      <c r="CE27" s="104"/>
      <c r="CF27" s="104"/>
      <c r="CG27" s="105"/>
      <c r="CH27" s="105"/>
      <c r="CI27" s="105"/>
      <c r="CJ27" s="105"/>
      <c r="CK27" s="106"/>
      <c r="CL27" s="106"/>
      <c r="CM27" s="106"/>
      <c r="CN27" s="106"/>
      <c r="CO27" s="107"/>
      <c r="CP27" s="107"/>
      <c r="CQ27" s="107"/>
      <c r="CR27" s="107"/>
      <c r="CS27" s="108"/>
      <c r="CT27" s="108"/>
      <c r="CU27" s="108"/>
      <c r="CV27" s="108"/>
      <c r="CW27" s="109"/>
      <c r="CX27" s="109"/>
      <c r="CY27" s="109"/>
      <c r="CZ27" s="109"/>
      <c r="DA27" s="110"/>
      <c r="DB27" s="110"/>
      <c r="DC27" s="110"/>
      <c r="DD27" s="110"/>
      <c r="DE27" s="111"/>
      <c r="DF27" s="111"/>
      <c r="DG27" s="111"/>
      <c r="DH27" s="111"/>
      <c r="DI27" s="68"/>
      <c r="DJ27" s="68"/>
      <c r="DK27" s="68"/>
      <c r="DL27" s="68"/>
      <c r="DM27" s="112"/>
      <c r="DN27" s="112"/>
      <c r="DO27" s="112"/>
      <c r="DP27" s="112"/>
      <c r="DQ27" s="113"/>
      <c r="DR27" s="113"/>
      <c r="DS27" s="113"/>
      <c r="DT27" s="113"/>
      <c r="DU27" s="114"/>
      <c r="DV27" s="114"/>
      <c r="DW27" s="114"/>
      <c r="DX27" s="114"/>
      <c r="DY27" s="115" t="s">
        <v>57</v>
      </c>
      <c r="DZ27" s="115" t="s">
        <v>57</v>
      </c>
      <c r="EA27" s="116" t="s">
        <v>57</v>
      </c>
      <c r="EB27" s="19"/>
      <c r="EC27" s="115" t="s">
        <v>57</v>
      </c>
    </row>
    <row r="28" ht="329.25" customHeight="1">
      <c r="A28" s="60" t="s">
        <v>230</v>
      </c>
      <c r="B28" s="61"/>
      <c r="C28" s="61"/>
      <c r="D28" s="63"/>
      <c r="E28" s="64"/>
      <c r="F28" s="65"/>
      <c r="G28" s="65"/>
      <c r="H28" s="66"/>
      <c r="I28" s="120" t="s">
        <v>40</v>
      </c>
      <c r="J28" s="68"/>
      <c r="K28" s="68"/>
      <c r="L28" s="68"/>
      <c r="M28" s="68"/>
      <c r="N28" s="61"/>
      <c r="O28" s="122" t="s">
        <v>231</v>
      </c>
      <c r="P28" s="123" t="str">
        <f>HYPERLINK("https://www.youtube.com/watch?v=DCCpo5kM8pw&amp;feature=youtu.be","Link")</f>
        <v>Link</v>
      </c>
      <c r="Q28" s="135"/>
      <c r="R28" s="151"/>
      <c r="S28" s="74"/>
      <c r="T28" s="159" t="s">
        <v>42</v>
      </c>
      <c r="U28" s="76"/>
      <c r="V28" s="77"/>
      <c r="W28" s="78"/>
      <c r="X28" s="78"/>
      <c r="Y28" s="152" t="s">
        <v>232</v>
      </c>
      <c r="Z28" s="127"/>
      <c r="AA28" s="127"/>
      <c r="AB28" s="146"/>
      <c r="AC28" s="83"/>
      <c r="AD28" s="130"/>
      <c r="AE28" s="130"/>
      <c r="AF28" s="172" t="s">
        <v>233</v>
      </c>
      <c r="AG28" s="141"/>
      <c r="AH28" s="88"/>
      <c r="AI28" s="89" t="s">
        <v>234</v>
      </c>
      <c r="AJ28" s="88"/>
      <c r="AK28" s="90"/>
      <c r="AL28" s="90"/>
      <c r="AM28" s="90"/>
      <c r="AN28" s="90"/>
      <c r="AO28" s="91"/>
      <c r="AP28" s="91"/>
      <c r="AQ28" s="157" t="s">
        <v>235</v>
      </c>
      <c r="AR28" s="91"/>
      <c r="AS28" s="94"/>
      <c r="AT28" s="94"/>
      <c r="AU28" s="89" t="s">
        <v>236</v>
      </c>
      <c r="AV28" s="94"/>
      <c r="AW28" s="96"/>
      <c r="AX28" s="96"/>
      <c r="AY28" s="96"/>
      <c r="AZ28" s="96"/>
      <c r="BA28" s="97"/>
      <c r="BB28" s="97"/>
      <c r="BC28" s="97"/>
      <c r="BD28" s="97"/>
      <c r="BE28" s="98"/>
      <c r="BF28" s="98"/>
      <c r="BG28" s="89" t="s">
        <v>237</v>
      </c>
      <c r="BH28" s="98"/>
      <c r="BI28" s="99"/>
      <c r="BJ28" s="99"/>
      <c r="BK28" s="99"/>
      <c r="BL28" s="99"/>
      <c r="BM28" s="100"/>
      <c r="BN28" s="100"/>
      <c r="BO28" s="100"/>
      <c r="BP28" s="100"/>
      <c r="BQ28" s="101"/>
      <c r="BR28" s="101"/>
      <c r="BS28" s="165" t="s">
        <v>238</v>
      </c>
      <c r="BT28" s="101"/>
      <c r="BU28" s="102"/>
      <c r="BV28" s="102"/>
      <c r="BW28" s="89" t="s">
        <v>239</v>
      </c>
      <c r="BX28" s="102"/>
      <c r="BY28" s="103"/>
      <c r="BZ28" s="103"/>
      <c r="CA28" s="103"/>
      <c r="CB28" s="103"/>
      <c r="CC28" s="104"/>
      <c r="CD28" s="104"/>
      <c r="CE28" s="89" t="s">
        <v>240</v>
      </c>
      <c r="CF28" s="104"/>
      <c r="CG28" s="105"/>
      <c r="CH28" s="105"/>
      <c r="CI28" s="105"/>
      <c r="CJ28" s="105"/>
      <c r="CK28" s="106"/>
      <c r="CL28" s="106"/>
      <c r="CM28" s="167" t="s">
        <v>241</v>
      </c>
      <c r="CN28" s="106"/>
      <c r="CO28" s="107"/>
      <c r="CP28" s="107"/>
      <c r="CQ28" s="167" t="s">
        <v>242</v>
      </c>
      <c r="CR28" s="107"/>
      <c r="CS28" s="108"/>
      <c r="CT28" s="108"/>
      <c r="CU28" s="167" t="s">
        <v>243</v>
      </c>
      <c r="CV28" s="108"/>
      <c r="CW28" s="109"/>
      <c r="CX28" s="109"/>
      <c r="CY28" s="167" t="s">
        <v>244</v>
      </c>
      <c r="CZ28" s="109"/>
      <c r="DA28" s="110"/>
      <c r="DB28" s="110"/>
      <c r="DC28" s="110"/>
      <c r="DD28" s="110"/>
      <c r="DE28" s="111"/>
      <c r="DF28" s="111"/>
      <c r="DG28" s="111"/>
      <c r="DH28" s="111"/>
      <c r="DI28" s="68"/>
      <c r="DJ28" s="68"/>
      <c r="DK28" s="167" t="s">
        <v>245</v>
      </c>
      <c r="DL28" s="68"/>
      <c r="DM28" s="112"/>
      <c r="DN28" s="112"/>
      <c r="DO28" s="112"/>
      <c r="DP28" s="112"/>
      <c r="DQ28" s="113"/>
      <c r="DR28" s="113"/>
      <c r="DS28" s="167" t="s">
        <v>246</v>
      </c>
      <c r="DT28" s="113"/>
      <c r="DU28" s="114"/>
      <c r="DV28" s="114"/>
      <c r="DW28" s="114"/>
      <c r="DX28" s="114"/>
      <c r="DY28" s="115" t="s">
        <v>57</v>
      </c>
      <c r="DZ28" s="115" t="s">
        <v>57</v>
      </c>
      <c r="EA28" s="116" t="s">
        <v>57</v>
      </c>
      <c r="EB28" s="19"/>
      <c r="EC28" s="115" t="s">
        <v>57</v>
      </c>
    </row>
    <row r="29" ht="228.75" customHeight="1">
      <c r="A29" s="60" t="s">
        <v>247</v>
      </c>
      <c r="B29" s="61"/>
      <c r="C29" s="188" t="s">
        <v>248</v>
      </c>
      <c r="D29" s="63"/>
      <c r="E29" s="64"/>
      <c r="F29" s="65"/>
      <c r="G29" s="65"/>
      <c r="H29" s="66"/>
      <c r="I29" s="120" t="s">
        <v>40</v>
      </c>
      <c r="J29" s="68"/>
      <c r="K29" s="68"/>
      <c r="L29" s="121" t="str">
        <f>HYPERLINK("https://youtu.be/Mo4mYoQY-Xo","link")</f>
        <v>link</v>
      </c>
      <c r="M29" s="68"/>
      <c r="N29" s="70"/>
      <c r="O29" s="70"/>
      <c r="P29" s="123" t="str">
        <f>HYPERLINK("https://www.youtube.com/watch?v=Gogn4rkEsno&amp;feature=youtu.be","Link")</f>
        <v>Link</v>
      </c>
      <c r="Q29" s="135"/>
      <c r="R29" s="151"/>
      <c r="S29" s="74"/>
      <c r="T29" s="159" t="s">
        <v>42</v>
      </c>
      <c r="U29" s="76"/>
      <c r="V29" s="77"/>
      <c r="W29" s="78"/>
      <c r="X29" s="78"/>
      <c r="Y29" s="126"/>
      <c r="Z29" s="127"/>
      <c r="AA29" s="127"/>
      <c r="AB29" s="146"/>
      <c r="AC29" s="83"/>
      <c r="AD29" s="130"/>
      <c r="AE29" s="130"/>
      <c r="AF29" s="130"/>
      <c r="AG29" s="141"/>
      <c r="AH29" s="88"/>
      <c r="AI29" s="88"/>
      <c r="AJ29" s="88"/>
      <c r="AK29" s="90"/>
      <c r="AL29" s="90"/>
      <c r="AM29" s="90"/>
      <c r="AN29" s="90"/>
      <c r="AO29" s="91"/>
      <c r="AP29" s="91"/>
      <c r="AQ29" s="157" t="s">
        <v>249</v>
      </c>
      <c r="AR29" s="91"/>
      <c r="AS29" s="94"/>
      <c r="AT29" s="94"/>
      <c r="AU29" s="94"/>
      <c r="AV29" s="94"/>
      <c r="AW29" s="96"/>
      <c r="AX29" s="96"/>
      <c r="AY29" s="96"/>
      <c r="AZ29" s="96"/>
      <c r="BA29" s="97"/>
      <c r="BB29" s="97"/>
      <c r="BC29" s="97"/>
      <c r="BD29" s="97"/>
      <c r="BE29" s="98"/>
      <c r="BF29" s="98"/>
      <c r="BG29" s="98"/>
      <c r="BH29" s="98"/>
      <c r="BI29" s="99"/>
      <c r="BJ29" s="99"/>
      <c r="BK29" s="99"/>
      <c r="BL29" s="99"/>
      <c r="BM29" s="100"/>
      <c r="BN29" s="100"/>
      <c r="BO29" s="100"/>
      <c r="BP29" s="100"/>
      <c r="BQ29" s="101"/>
      <c r="BR29" s="101"/>
      <c r="BS29" s="101"/>
      <c r="BT29" s="101"/>
      <c r="BU29" s="102"/>
      <c r="BV29" s="102"/>
      <c r="BW29" s="102"/>
      <c r="BX29" s="102"/>
      <c r="BY29" s="103"/>
      <c r="BZ29" s="103"/>
      <c r="CA29" s="103"/>
      <c r="CB29" s="103"/>
      <c r="CC29" s="104"/>
      <c r="CD29" s="104"/>
      <c r="CE29" s="104"/>
      <c r="CF29" s="104"/>
      <c r="CG29" s="105"/>
      <c r="CH29" s="105"/>
      <c r="CI29" s="105"/>
      <c r="CJ29" s="105"/>
      <c r="CK29" s="106"/>
      <c r="CL29" s="106"/>
      <c r="CM29" s="106"/>
      <c r="CN29" s="106"/>
      <c r="CO29" s="107"/>
      <c r="CP29" s="107"/>
      <c r="CQ29" s="107"/>
      <c r="CR29" s="107"/>
      <c r="CS29" s="108"/>
      <c r="CT29" s="108"/>
      <c r="CU29" s="108"/>
      <c r="CV29" s="108"/>
      <c r="CW29" s="109"/>
      <c r="CX29" s="109"/>
      <c r="CY29" s="109"/>
      <c r="CZ29" s="109"/>
      <c r="DA29" s="110"/>
      <c r="DB29" s="110"/>
      <c r="DC29" s="110"/>
      <c r="DD29" s="110"/>
      <c r="DE29" s="111"/>
      <c r="DF29" s="111"/>
      <c r="DG29" s="111"/>
      <c r="DH29" s="111"/>
      <c r="DI29" s="68"/>
      <c r="DJ29" s="68"/>
      <c r="DK29" s="68"/>
      <c r="DL29" s="68"/>
      <c r="DM29" s="112"/>
      <c r="DN29" s="112"/>
      <c r="DO29" s="112"/>
      <c r="DP29" s="112"/>
      <c r="DQ29" s="113"/>
      <c r="DR29" s="113"/>
      <c r="DS29" s="113"/>
      <c r="DT29" s="113"/>
      <c r="DU29" s="114"/>
      <c r="DV29" s="114"/>
      <c r="DW29" s="114"/>
      <c r="DX29" s="114"/>
      <c r="DY29" s="185" t="s">
        <v>57</v>
      </c>
      <c r="DZ29" s="186" t="s">
        <v>57</v>
      </c>
      <c r="EA29" s="187" t="s">
        <v>57</v>
      </c>
      <c r="EB29" s="19"/>
      <c r="EC29" s="186" t="s">
        <v>57</v>
      </c>
    </row>
    <row r="30" ht="240.0" customHeight="1">
      <c r="A30" s="60" t="s">
        <v>250</v>
      </c>
      <c r="B30" s="61"/>
      <c r="C30" s="61"/>
      <c r="D30" s="63"/>
      <c r="E30" s="64"/>
      <c r="F30" s="65"/>
      <c r="G30" s="65"/>
      <c r="H30" s="66"/>
      <c r="I30" s="120" t="s">
        <v>40</v>
      </c>
      <c r="J30" s="68"/>
      <c r="K30" s="68"/>
      <c r="L30" s="68"/>
      <c r="M30" s="68"/>
      <c r="N30" s="70"/>
      <c r="O30" s="70"/>
      <c r="P30" s="158"/>
      <c r="Q30" s="135"/>
      <c r="R30" s="151"/>
      <c r="S30" s="74"/>
      <c r="T30" s="159" t="s">
        <v>42</v>
      </c>
      <c r="U30" s="76"/>
      <c r="V30" s="77"/>
      <c r="W30" s="78"/>
      <c r="X30" s="78"/>
      <c r="Y30" s="152" t="s">
        <v>251</v>
      </c>
      <c r="Z30" s="127"/>
      <c r="AA30" s="127"/>
      <c r="AB30" s="127"/>
      <c r="AC30" s="129"/>
      <c r="AD30" s="130"/>
      <c r="AE30" s="130"/>
      <c r="AF30" s="130"/>
      <c r="AG30" s="136"/>
      <c r="AH30" s="88"/>
      <c r="AI30" s="88"/>
      <c r="AJ30" s="88"/>
      <c r="AK30" s="90"/>
      <c r="AL30" s="90"/>
      <c r="AM30" s="90"/>
      <c r="AN30" s="90"/>
      <c r="AO30" s="91"/>
      <c r="AP30" s="91"/>
      <c r="AQ30" s="91"/>
      <c r="AR30" s="91"/>
      <c r="AS30" s="94"/>
      <c r="AT30" s="94"/>
      <c r="AU30" s="94"/>
      <c r="AV30" s="94"/>
      <c r="AW30" s="96"/>
      <c r="AX30" s="96"/>
      <c r="AY30" s="96"/>
      <c r="AZ30" s="96"/>
      <c r="BA30" s="97"/>
      <c r="BB30" s="97"/>
      <c r="BC30" s="97"/>
      <c r="BD30" s="97"/>
      <c r="BE30" s="98"/>
      <c r="BF30" s="98"/>
      <c r="BG30" s="98"/>
      <c r="BH30" s="98"/>
      <c r="BI30" s="99"/>
      <c r="BJ30" s="99"/>
      <c r="BK30" s="99"/>
      <c r="BL30" s="99"/>
      <c r="BM30" s="100"/>
      <c r="BN30" s="100"/>
      <c r="BO30" s="100"/>
      <c r="BP30" s="100"/>
      <c r="BQ30" s="101"/>
      <c r="BR30" s="101"/>
      <c r="BS30" s="101"/>
      <c r="BT30" s="101"/>
      <c r="BU30" s="102"/>
      <c r="BV30" s="102"/>
      <c r="BW30" s="166"/>
      <c r="BX30" s="102"/>
      <c r="BY30" s="103"/>
      <c r="BZ30" s="103"/>
      <c r="CA30" s="189"/>
      <c r="CB30" s="103"/>
      <c r="CC30" s="104"/>
      <c r="CD30" s="104"/>
      <c r="CE30" s="190"/>
      <c r="CF30" s="104"/>
      <c r="CG30" s="105"/>
      <c r="CH30" s="105"/>
      <c r="CI30" s="191"/>
      <c r="CJ30" s="105"/>
      <c r="CK30" s="106"/>
      <c r="CL30" s="106"/>
      <c r="CM30" s="192"/>
      <c r="CN30" s="106"/>
      <c r="CO30" s="107"/>
      <c r="CP30" s="107"/>
      <c r="CQ30" s="193"/>
      <c r="CR30" s="107"/>
      <c r="CS30" s="108"/>
      <c r="CT30" s="108"/>
      <c r="CU30" s="108"/>
      <c r="CV30" s="108"/>
      <c r="CW30" s="109"/>
      <c r="CX30" s="109"/>
      <c r="CY30" s="194"/>
      <c r="CZ30" s="109"/>
      <c r="DA30" s="110"/>
      <c r="DB30" s="110"/>
      <c r="DC30" s="110"/>
      <c r="DD30" s="110"/>
      <c r="DE30" s="111"/>
      <c r="DF30" s="111"/>
      <c r="DG30" s="195"/>
      <c r="DH30" s="111"/>
      <c r="DI30" s="68"/>
      <c r="DJ30" s="68"/>
      <c r="DK30" s="196"/>
      <c r="DL30" s="68"/>
      <c r="DM30" s="112"/>
      <c r="DN30" s="112"/>
      <c r="DO30" s="167" t="s">
        <v>252</v>
      </c>
      <c r="DP30" s="112"/>
      <c r="DQ30" s="113"/>
      <c r="DR30" s="113"/>
      <c r="DS30" s="197"/>
      <c r="DT30" s="113"/>
      <c r="DU30" s="114"/>
      <c r="DV30" s="114"/>
      <c r="DW30" s="114"/>
      <c r="DX30" s="114"/>
      <c r="DY30" s="185" t="s">
        <v>57</v>
      </c>
      <c r="DZ30" s="186" t="s">
        <v>57</v>
      </c>
      <c r="EA30" s="187" t="s">
        <v>57</v>
      </c>
      <c r="EB30" s="19"/>
      <c r="EC30" s="186" t="s">
        <v>57</v>
      </c>
    </row>
    <row r="31" ht="201.75" customHeight="1">
      <c r="A31" s="60" t="s">
        <v>253</v>
      </c>
      <c r="B31" s="64"/>
      <c r="C31" s="64"/>
      <c r="D31" s="168" t="s">
        <v>254</v>
      </c>
      <c r="E31" s="64"/>
      <c r="F31" s="65"/>
      <c r="G31" s="65"/>
      <c r="H31" s="66"/>
      <c r="I31" s="120" t="s">
        <v>40</v>
      </c>
      <c r="J31" s="68"/>
      <c r="K31" s="68"/>
      <c r="L31" s="182" t="s">
        <v>255</v>
      </c>
      <c r="M31" s="196"/>
      <c r="N31" s="70"/>
      <c r="O31" s="70"/>
      <c r="P31" s="123" t="str">
        <f>HYPERLINK("https://www.youtube.com/watch?v=9gpgvn7Czjo&amp;feature=youtu.be","Link")</f>
        <v>Link</v>
      </c>
      <c r="Q31" s="135"/>
      <c r="R31" s="151"/>
      <c r="S31" s="74"/>
      <c r="T31" s="159" t="s">
        <v>42</v>
      </c>
      <c r="U31" s="76"/>
      <c r="V31" s="77"/>
      <c r="W31" s="78"/>
      <c r="X31" s="78"/>
      <c r="Y31" s="126"/>
      <c r="Z31" s="127"/>
      <c r="AA31" s="127"/>
      <c r="AB31" s="146"/>
      <c r="AC31" s="83"/>
      <c r="AD31" s="130"/>
      <c r="AE31" s="130"/>
      <c r="AF31" s="172" t="s">
        <v>256</v>
      </c>
      <c r="AG31" s="141"/>
      <c r="AH31" s="88"/>
      <c r="AI31" s="173" t="s">
        <v>257</v>
      </c>
      <c r="AJ31" s="88"/>
      <c r="AK31" s="90"/>
      <c r="AL31" s="90"/>
      <c r="AM31" s="90"/>
      <c r="AN31" s="90"/>
      <c r="AO31" s="91"/>
      <c r="AP31" s="91"/>
      <c r="AQ31" s="92" t="s">
        <v>258</v>
      </c>
      <c r="AR31" s="91"/>
      <c r="AS31" s="94"/>
      <c r="AT31" s="94"/>
      <c r="AU31" s="89" t="s">
        <v>259</v>
      </c>
      <c r="AV31" s="94"/>
      <c r="AW31" s="96"/>
      <c r="AX31" s="96"/>
      <c r="AY31" s="96"/>
      <c r="AZ31" s="96"/>
      <c r="BA31" s="97"/>
      <c r="BB31" s="97"/>
      <c r="BC31" s="89" t="s">
        <v>260</v>
      </c>
      <c r="BD31" s="97"/>
      <c r="BE31" s="98"/>
      <c r="BF31" s="98"/>
      <c r="BG31" s="89" t="s">
        <v>261</v>
      </c>
      <c r="BH31" s="98"/>
      <c r="BI31" s="99"/>
      <c r="BJ31" s="99"/>
      <c r="BK31" s="99"/>
      <c r="BL31" s="99"/>
      <c r="BM31" s="100"/>
      <c r="BN31" s="100"/>
      <c r="BO31" s="198" t="s">
        <v>262</v>
      </c>
      <c r="BP31" s="100"/>
      <c r="BQ31" s="101"/>
      <c r="BR31" s="101"/>
      <c r="BS31" s="165" t="s">
        <v>263</v>
      </c>
      <c r="BT31" s="101"/>
      <c r="BU31" s="102"/>
      <c r="BV31" s="102"/>
      <c r="BW31" s="89" t="s">
        <v>263</v>
      </c>
      <c r="BX31" s="102"/>
      <c r="BY31" s="103"/>
      <c r="BZ31" s="103"/>
      <c r="CA31" s="89" t="s">
        <v>264</v>
      </c>
      <c r="CB31" s="103"/>
      <c r="CC31" s="104"/>
      <c r="CD31" s="104"/>
      <c r="CE31" s="89" t="s">
        <v>265</v>
      </c>
      <c r="CF31" s="104"/>
      <c r="CG31" s="105"/>
      <c r="CH31" s="105"/>
      <c r="CI31" s="167" t="s">
        <v>266</v>
      </c>
      <c r="CJ31" s="105"/>
      <c r="CK31" s="106"/>
      <c r="CL31" s="106"/>
      <c r="CM31" s="167" t="s">
        <v>267</v>
      </c>
      <c r="CN31" s="106"/>
      <c r="CO31" s="107"/>
      <c r="CP31" s="107"/>
      <c r="CQ31" s="167" t="s">
        <v>268</v>
      </c>
      <c r="CR31" s="107"/>
      <c r="CS31" s="108"/>
      <c r="CT31" s="108"/>
      <c r="CU31" s="108"/>
      <c r="CV31" s="108"/>
      <c r="CW31" s="109"/>
      <c r="CX31" s="109"/>
      <c r="CY31" s="167" t="s">
        <v>269</v>
      </c>
      <c r="CZ31" s="109"/>
      <c r="DA31" s="110"/>
      <c r="DB31" s="110"/>
      <c r="DC31" s="110"/>
      <c r="DD31" s="110"/>
      <c r="DE31" s="111"/>
      <c r="DF31" s="111"/>
      <c r="DG31" s="184" t="s">
        <v>270</v>
      </c>
      <c r="DH31" s="111"/>
      <c r="DI31" s="68"/>
      <c r="DJ31" s="68"/>
      <c r="DK31" s="167" t="s">
        <v>271</v>
      </c>
      <c r="DL31" s="68"/>
      <c r="DM31" s="112"/>
      <c r="DN31" s="112"/>
      <c r="DO31" s="112"/>
      <c r="DP31" s="112"/>
      <c r="DQ31" s="113"/>
      <c r="DR31" s="113"/>
      <c r="DS31" s="167" t="s">
        <v>272</v>
      </c>
      <c r="DT31" s="113"/>
      <c r="DU31" s="114"/>
      <c r="DV31" s="114"/>
      <c r="DW31" s="114"/>
      <c r="DX31" s="114"/>
      <c r="DY31" s="115" t="s">
        <v>57</v>
      </c>
      <c r="DZ31" s="115" t="s">
        <v>57</v>
      </c>
      <c r="EA31" s="116" t="s">
        <v>57</v>
      </c>
      <c r="EB31" s="19"/>
      <c r="EC31" s="115" t="s">
        <v>57</v>
      </c>
    </row>
    <row r="32" ht="192.0" customHeight="1">
      <c r="A32" s="60" t="s">
        <v>273</v>
      </c>
      <c r="B32" s="64"/>
      <c r="C32" s="64"/>
      <c r="D32" s="168" t="s">
        <v>274</v>
      </c>
      <c r="E32" s="64"/>
      <c r="F32" s="65"/>
      <c r="G32" s="65"/>
      <c r="H32" s="66"/>
      <c r="I32" s="120" t="s">
        <v>40</v>
      </c>
      <c r="J32" s="68"/>
      <c r="K32" s="68"/>
      <c r="L32" s="182" t="s">
        <v>275</v>
      </c>
      <c r="M32" s="196"/>
      <c r="N32" s="70"/>
      <c r="O32" s="70"/>
      <c r="P32" s="123" t="str">
        <f>HYPERLINK("https://www.youtube.com/watch?v=7y7BgKKbrGc&amp;feature=youtu.be","Link")</f>
        <v>Link</v>
      </c>
      <c r="Q32" s="135"/>
      <c r="R32" s="151"/>
      <c r="S32" s="74"/>
      <c r="T32" s="159" t="s">
        <v>42</v>
      </c>
      <c r="U32" s="76"/>
      <c r="V32" s="77"/>
      <c r="W32" s="78"/>
      <c r="X32" s="78"/>
      <c r="Y32" s="152" t="s">
        <v>276</v>
      </c>
      <c r="Z32" s="127"/>
      <c r="AA32" s="127"/>
      <c r="AB32" s="127"/>
      <c r="AC32" s="129"/>
      <c r="AD32" s="130"/>
      <c r="AE32" s="130"/>
      <c r="AF32" s="172" t="s">
        <v>277</v>
      </c>
      <c r="AG32" s="136"/>
      <c r="AH32" s="88"/>
      <c r="AI32" s="173" t="s">
        <v>278</v>
      </c>
      <c r="AJ32" s="88"/>
      <c r="AK32" s="90"/>
      <c r="AL32" s="90"/>
      <c r="AM32" s="90"/>
      <c r="AN32" s="90"/>
      <c r="AO32" s="91"/>
      <c r="AP32" s="91"/>
      <c r="AQ32" s="92" t="s">
        <v>279</v>
      </c>
      <c r="AR32" s="91"/>
      <c r="AS32" s="94"/>
      <c r="AT32" s="94"/>
      <c r="AU32" s="89" t="s">
        <v>280</v>
      </c>
      <c r="AV32" s="94"/>
      <c r="AW32" s="96"/>
      <c r="AX32" s="96"/>
      <c r="AY32" s="96"/>
      <c r="AZ32" s="96"/>
      <c r="BA32" s="97"/>
      <c r="BB32" s="97"/>
      <c r="BC32" s="89" t="s">
        <v>281</v>
      </c>
      <c r="BD32" s="97"/>
      <c r="BE32" s="98"/>
      <c r="BF32" s="98"/>
      <c r="BG32" s="89" t="s">
        <v>282</v>
      </c>
      <c r="BH32" s="98"/>
      <c r="BI32" s="99"/>
      <c r="BJ32" s="99"/>
      <c r="BK32" s="164" t="s">
        <v>283</v>
      </c>
      <c r="BL32" s="99"/>
      <c r="BM32" s="100"/>
      <c r="BN32" s="100"/>
      <c r="BO32" s="198" t="s">
        <v>284</v>
      </c>
      <c r="BP32" s="100"/>
      <c r="BQ32" s="101"/>
      <c r="BR32" s="101"/>
      <c r="BS32" s="165" t="s">
        <v>285</v>
      </c>
      <c r="BT32" s="101"/>
      <c r="BU32" s="102"/>
      <c r="BV32" s="102"/>
      <c r="BW32" s="89" t="s">
        <v>286</v>
      </c>
      <c r="BX32" s="102"/>
      <c r="BY32" s="103"/>
      <c r="BZ32" s="103"/>
      <c r="CA32" s="89" t="s">
        <v>287</v>
      </c>
      <c r="CB32" s="103"/>
      <c r="CC32" s="104"/>
      <c r="CD32" s="104"/>
      <c r="CE32" s="89" t="s">
        <v>288</v>
      </c>
      <c r="CF32" s="104"/>
      <c r="CG32" s="105"/>
      <c r="CH32" s="105"/>
      <c r="CI32" s="167" t="s">
        <v>289</v>
      </c>
      <c r="CJ32" s="105"/>
      <c r="CK32" s="106"/>
      <c r="CL32" s="106"/>
      <c r="CM32" s="167" t="s">
        <v>290</v>
      </c>
      <c r="CN32" s="106"/>
      <c r="CO32" s="107"/>
      <c r="CP32" s="107"/>
      <c r="CQ32" s="167" t="s">
        <v>291</v>
      </c>
      <c r="CR32" s="107"/>
      <c r="CS32" s="108"/>
      <c r="CT32" s="108"/>
      <c r="CU32" s="167" t="s">
        <v>292</v>
      </c>
      <c r="CV32" s="108"/>
      <c r="CW32" s="109"/>
      <c r="CX32" s="109"/>
      <c r="CY32" s="167" t="s">
        <v>293</v>
      </c>
      <c r="CZ32" s="109"/>
      <c r="DA32" s="110"/>
      <c r="DB32" s="110"/>
      <c r="DC32" s="167" t="s">
        <v>294</v>
      </c>
      <c r="DD32" s="110"/>
      <c r="DE32" s="111"/>
      <c r="DF32" s="111"/>
      <c r="DG32" s="184" t="s">
        <v>295</v>
      </c>
      <c r="DH32" s="111"/>
      <c r="DI32" s="68"/>
      <c r="DJ32" s="68"/>
      <c r="DK32" s="167" t="s">
        <v>296</v>
      </c>
      <c r="DL32" s="68"/>
      <c r="DM32" s="112"/>
      <c r="DN32" s="112"/>
      <c r="DO32" s="167" t="s">
        <v>297</v>
      </c>
      <c r="DP32" s="112"/>
      <c r="DQ32" s="113"/>
      <c r="DR32" s="113"/>
      <c r="DS32" s="167" t="s">
        <v>298</v>
      </c>
      <c r="DT32" s="113"/>
      <c r="DU32" s="114"/>
      <c r="DV32" s="114"/>
      <c r="DW32" s="114"/>
      <c r="DX32" s="114"/>
      <c r="DY32" s="115" t="s">
        <v>57</v>
      </c>
      <c r="DZ32" s="115" t="s">
        <v>57</v>
      </c>
      <c r="EA32" s="116" t="s">
        <v>57</v>
      </c>
      <c r="EB32" s="19"/>
      <c r="EC32" s="115" t="s">
        <v>57</v>
      </c>
    </row>
    <row r="33" ht="215.25" customHeight="1">
      <c r="A33" s="60" t="s">
        <v>299</v>
      </c>
      <c r="B33" s="64"/>
      <c r="C33" s="64"/>
      <c r="D33" s="63"/>
      <c r="E33" s="64"/>
      <c r="F33" s="65"/>
      <c r="G33" s="65"/>
      <c r="H33" s="66"/>
      <c r="I33" s="120" t="s">
        <v>40</v>
      </c>
      <c r="J33" s="68"/>
      <c r="K33" s="68"/>
      <c r="L33" s="68"/>
      <c r="M33" s="68"/>
      <c r="N33" s="70"/>
      <c r="O33" s="70"/>
      <c r="P33" s="158"/>
      <c r="Q33" s="135"/>
      <c r="R33" s="151"/>
      <c r="S33" s="74"/>
      <c r="T33" s="159" t="s">
        <v>42</v>
      </c>
      <c r="U33" s="76"/>
      <c r="V33" s="77"/>
      <c r="W33" s="78"/>
      <c r="X33" s="78"/>
      <c r="Y33" s="126"/>
      <c r="Z33" s="127"/>
      <c r="AA33" s="127"/>
      <c r="AB33" s="127"/>
      <c r="AC33" s="129"/>
      <c r="AD33" s="130"/>
      <c r="AE33" s="130"/>
      <c r="AF33" s="130"/>
      <c r="AG33" s="136"/>
      <c r="AH33" s="88"/>
      <c r="AI33" s="88"/>
      <c r="AJ33" s="88"/>
      <c r="AK33" s="90"/>
      <c r="AL33" s="90"/>
      <c r="AM33" s="90"/>
      <c r="AN33" s="90"/>
      <c r="AO33" s="91"/>
      <c r="AP33" s="91"/>
      <c r="AQ33" s="157" t="s">
        <v>300</v>
      </c>
      <c r="AR33" s="91"/>
      <c r="AS33" s="94"/>
      <c r="AT33" s="94"/>
      <c r="AU33" s="94"/>
      <c r="AV33" s="94"/>
      <c r="AW33" s="96"/>
      <c r="AX33" s="96"/>
      <c r="AY33" s="96"/>
      <c r="AZ33" s="96"/>
      <c r="BA33" s="97"/>
      <c r="BB33" s="97"/>
      <c r="BC33" s="97"/>
      <c r="BD33" s="97"/>
      <c r="BE33" s="98"/>
      <c r="BF33" s="98"/>
      <c r="BG33" s="98"/>
      <c r="BH33" s="98"/>
      <c r="BI33" s="99"/>
      <c r="BJ33" s="99"/>
      <c r="BK33" s="99"/>
      <c r="BL33" s="99"/>
      <c r="BM33" s="100"/>
      <c r="BN33" s="100"/>
      <c r="BO33" s="100"/>
      <c r="BP33" s="100"/>
      <c r="BQ33" s="101"/>
      <c r="BR33" s="101"/>
      <c r="BS33" s="101"/>
      <c r="BT33" s="101"/>
      <c r="BU33" s="102"/>
      <c r="BV33" s="102"/>
      <c r="BW33" s="102"/>
      <c r="BX33" s="102"/>
      <c r="BY33" s="103"/>
      <c r="BZ33" s="103"/>
      <c r="CA33" s="103"/>
      <c r="CB33" s="103"/>
      <c r="CC33" s="104"/>
      <c r="CD33" s="104"/>
      <c r="CE33" s="104"/>
      <c r="CF33" s="104"/>
      <c r="CG33" s="105"/>
      <c r="CH33" s="105"/>
      <c r="CI33" s="105"/>
      <c r="CJ33" s="105"/>
      <c r="CK33" s="106"/>
      <c r="CL33" s="106"/>
      <c r="CM33" s="106"/>
      <c r="CN33" s="106"/>
      <c r="CO33" s="107"/>
      <c r="CP33" s="107"/>
      <c r="CQ33" s="107"/>
      <c r="CR33" s="107"/>
      <c r="CS33" s="108"/>
      <c r="CT33" s="108"/>
      <c r="CU33" s="108"/>
      <c r="CV33" s="108"/>
      <c r="CW33" s="109"/>
      <c r="CX33" s="109"/>
      <c r="CY33" s="109"/>
      <c r="CZ33" s="109"/>
      <c r="DA33" s="110"/>
      <c r="DB33" s="110"/>
      <c r="DC33" s="110"/>
      <c r="DD33" s="110"/>
      <c r="DE33" s="111"/>
      <c r="DF33" s="111"/>
      <c r="DG33" s="111"/>
      <c r="DH33" s="111"/>
      <c r="DI33" s="68"/>
      <c r="DJ33" s="68"/>
      <c r="DK33" s="68"/>
      <c r="DL33" s="68"/>
      <c r="DM33" s="112"/>
      <c r="DN33" s="112"/>
      <c r="DO33" s="112"/>
      <c r="DP33" s="112"/>
      <c r="DQ33" s="113"/>
      <c r="DR33" s="113"/>
      <c r="DS33" s="113"/>
      <c r="DT33" s="113"/>
      <c r="DU33" s="114"/>
      <c r="DV33" s="114"/>
      <c r="DW33" s="114"/>
      <c r="DX33" s="114"/>
      <c r="DY33" s="115" t="s">
        <v>57</v>
      </c>
      <c r="DZ33" s="115" t="s">
        <v>57</v>
      </c>
      <c r="EA33" s="116" t="s">
        <v>57</v>
      </c>
      <c r="EB33" s="19"/>
      <c r="EC33" s="115" t="s">
        <v>57</v>
      </c>
    </row>
    <row r="34" ht="255.75" customHeight="1">
      <c r="A34" s="60" t="s">
        <v>301</v>
      </c>
      <c r="B34" s="61"/>
      <c r="C34" s="61"/>
      <c r="D34" s="168" t="s">
        <v>302</v>
      </c>
      <c r="E34" s="64"/>
      <c r="F34" s="65"/>
      <c r="G34" s="65"/>
      <c r="H34" s="66"/>
      <c r="I34" s="120" t="s">
        <v>40</v>
      </c>
      <c r="J34" s="68"/>
      <c r="K34" s="68"/>
      <c r="L34" s="121" t="str">
        <f>HYPERLINK("https://youtu.be/pUM5sMF_etM","link")</f>
        <v>link</v>
      </c>
      <c r="M34" s="196"/>
      <c r="N34" s="61"/>
      <c r="O34" s="122" t="s">
        <v>303</v>
      </c>
      <c r="P34" s="123" t="str">
        <f>HYPERLINK("https://www.youtube.com/watch?v=CX7grmNwz6A&amp;feature=youtu.be","Link")</f>
        <v>Link</v>
      </c>
      <c r="Q34" s="135"/>
      <c r="R34" s="151"/>
      <c r="S34" s="74"/>
      <c r="T34" s="159" t="s">
        <v>42</v>
      </c>
      <c r="U34" s="76"/>
      <c r="V34" s="77"/>
      <c r="W34" s="78"/>
      <c r="X34" s="78"/>
      <c r="Y34" s="126"/>
      <c r="Z34" s="127"/>
      <c r="AA34" s="127"/>
      <c r="AB34" s="146"/>
      <c r="AC34" s="83"/>
      <c r="AD34" s="130"/>
      <c r="AE34" s="130"/>
      <c r="AF34" s="130"/>
      <c r="AG34" s="141"/>
      <c r="AH34" s="88"/>
      <c r="AI34" s="173" t="s">
        <v>304</v>
      </c>
      <c r="AJ34" s="88"/>
      <c r="AK34" s="90"/>
      <c r="AL34" s="90"/>
      <c r="AM34" s="90"/>
      <c r="AN34" s="90"/>
      <c r="AO34" s="91"/>
      <c r="AP34" s="91"/>
      <c r="AQ34" s="92" t="s">
        <v>305</v>
      </c>
      <c r="AR34" s="91"/>
      <c r="AS34" s="94"/>
      <c r="AT34" s="94"/>
      <c r="AU34" s="89" t="s">
        <v>306</v>
      </c>
      <c r="AV34" s="94"/>
      <c r="AW34" s="96"/>
      <c r="AX34" s="96"/>
      <c r="AY34" s="96"/>
      <c r="AZ34" s="96"/>
      <c r="BA34" s="97"/>
      <c r="BB34" s="97"/>
      <c r="BC34" s="89" t="s">
        <v>307</v>
      </c>
      <c r="BD34" s="97"/>
      <c r="BE34" s="98"/>
      <c r="BF34" s="98"/>
      <c r="BG34" s="89" t="s">
        <v>308</v>
      </c>
      <c r="BH34" s="98"/>
      <c r="BI34" s="99"/>
      <c r="BJ34" s="99"/>
      <c r="BK34" s="99"/>
      <c r="BL34" s="99"/>
      <c r="BM34" s="100"/>
      <c r="BN34" s="100"/>
      <c r="BO34" s="100"/>
      <c r="BP34" s="100"/>
      <c r="BQ34" s="101"/>
      <c r="BR34" s="101"/>
      <c r="BS34" s="165" t="s">
        <v>309</v>
      </c>
      <c r="BT34" s="101"/>
      <c r="BU34" s="102"/>
      <c r="BV34" s="102"/>
      <c r="BW34" s="89" t="s">
        <v>310</v>
      </c>
      <c r="BX34" s="102"/>
      <c r="BY34" s="103"/>
      <c r="BZ34" s="103"/>
      <c r="CA34" s="89" t="s">
        <v>311</v>
      </c>
      <c r="CB34" s="103"/>
      <c r="CC34" s="104"/>
      <c r="CD34" s="104"/>
      <c r="CE34" s="89" t="s">
        <v>312</v>
      </c>
      <c r="CF34" s="104"/>
      <c r="CG34" s="105"/>
      <c r="CH34" s="105"/>
      <c r="CI34" s="105"/>
      <c r="CJ34" s="105"/>
      <c r="CK34" s="106"/>
      <c r="CL34" s="106"/>
      <c r="CM34" s="167" t="s">
        <v>313</v>
      </c>
      <c r="CN34" s="106"/>
      <c r="CO34" s="107"/>
      <c r="CP34" s="107"/>
      <c r="CQ34" s="167" t="s">
        <v>314</v>
      </c>
      <c r="CR34" s="107"/>
      <c r="CS34" s="108"/>
      <c r="CT34" s="108"/>
      <c r="CU34" s="167" t="s">
        <v>315</v>
      </c>
      <c r="CV34" s="108"/>
      <c r="CW34" s="109"/>
      <c r="CX34" s="109"/>
      <c r="CY34" s="167" t="s">
        <v>316</v>
      </c>
      <c r="CZ34" s="109"/>
      <c r="DA34" s="110"/>
      <c r="DB34" s="110"/>
      <c r="DC34" s="167" t="s">
        <v>306</v>
      </c>
      <c r="DD34" s="110"/>
      <c r="DE34" s="111"/>
      <c r="DF34" s="111"/>
      <c r="DG34" s="111"/>
      <c r="DH34" s="111"/>
      <c r="DI34" s="68"/>
      <c r="DJ34" s="68"/>
      <c r="DK34" s="167" t="s">
        <v>317</v>
      </c>
      <c r="DL34" s="68"/>
      <c r="DM34" s="112"/>
      <c r="DN34" s="112"/>
      <c r="DO34" s="167" t="s">
        <v>318</v>
      </c>
      <c r="DP34" s="112"/>
      <c r="DQ34" s="113"/>
      <c r="DR34" s="113"/>
      <c r="DS34" s="167" t="s">
        <v>319</v>
      </c>
      <c r="DT34" s="113"/>
      <c r="DU34" s="114"/>
      <c r="DV34" s="114"/>
      <c r="DW34" s="114"/>
      <c r="DX34" s="114"/>
      <c r="DY34" s="115" t="s">
        <v>57</v>
      </c>
      <c r="DZ34" s="115" t="s">
        <v>57</v>
      </c>
      <c r="EA34" s="116" t="s">
        <v>57</v>
      </c>
      <c r="EB34" s="19"/>
      <c r="EC34" s="115" t="s">
        <v>57</v>
      </c>
    </row>
    <row r="35" ht="213.75" customHeight="1">
      <c r="A35" s="60" t="s">
        <v>320</v>
      </c>
      <c r="B35" s="64"/>
      <c r="C35" s="64"/>
      <c r="D35" s="161" t="s">
        <v>321</v>
      </c>
      <c r="E35" s="199"/>
      <c r="F35" s="65"/>
      <c r="G35" s="65"/>
      <c r="H35" s="66"/>
      <c r="I35" s="120" t="s">
        <v>40</v>
      </c>
      <c r="J35" s="68"/>
      <c r="K35" s="68"/>
      <c r="L35" s="69" t="s">
        <v>322</v>
      </c>
      <c r="M35" s="196"/>
      <c r="N35" s="70"/>
      <c r="O35" s="70"/>
      <c r="P35" s="123" t="str">
        <f>HYPERLINK("https://www.youtube.com/watch?v=KqtYJ4mWvsQ&amp;feature=youtu.be","Link")</f>
        <v>Link</v>
      </c>
      <c r="Q35" s="135"/>
      <c r="R35" s="151"/>
      <c r="S35" s="74"/>
      <c r="T35" s="159" t="s">
        <v>42</v>
      </c>
      <c r="U35" s="200"/>
      <c r="V35" s="77"/>
      <c r="W35" s="78"/>
      <c r="X35" s="78"/>
      <c r="Y35" s="126"/>
      <c r="Z35" s="127"/>
      <c r="AA35" s="127"/>
      <c r="AB35" s="146"/>
      <c r="AC35" s="83"/>
      <c r="AD35" s="130"/>
      <c r="AE35" s="130"/>
      <c r="AF35" s="172" t="s">
        <v>323</v>
      </c>
      <c r="AG35" s="141"/>
      <c r="AH35" s="88"/>
      <c r="AI35" s="201" t="s">
        <v>324</v>
      </c>
      <c r="AJ35" s="201"/>
      <c r="AK35" s="90"/>
      <c r="AL35" s="90"/>
      <c r="AM35" s="90"/>
      <c r="AN35" s="90"/>
      <c r="AO35" s="91"/>
      <c r="AP35" s="91"/>
      <c r="AQ35" s="157" t="s">
        <v>325</v>
      </c>
      <c r="AR35" s="91"/>
      <c r="AS35" s="94"/>
      <c r="AT35" s="94"/>
      <c r="AU35" s="89" t="s">
        <v>326</v>
      </c>
      <c r="AV35" s="94"/>
      <c r="AW35" s="96"/>
      <c r="AX35" s="96"/>
      <c r="AY35" s="96"/>
      <c r="AZ35" s="96"/>
      <c r="BA35" s="97"/>
      <c r="BB35" s="97"/>
      <c r="BC35" s="97"/>
      <c r="BD35" s="97"/>
      <c r="BE35" s="98"/>
      <c r="BF35" s="98"/>
      <c r="BG35" s="89" t="s">
        <v>327</v>
      </c>
      <c r="BH35" s="98"/>
      <c r="BI35" s="99"/>
      <c r="BJ35" s="99"/>
      <c r="BK35" s="202" t="s">
        <v>328</v>
      </c>
      <c r="BL35" s="202"/>
      <c r="BM35" s="100"/>
      <c r="BN35" s="100"/>
      <c r="BO35" s="198" t="s">
        <v>329</v>
      </c>
      <c r="BP35" s="100"/>
      <c r="BQ35" s="101"/>
      <c r="BR35" s="101"/>
      <c r="BS35" s="203" t="s">
        <v>330</v>
      </c>
      <c r="BT35" s="203"/>
      <c r="BU35" s="102"/>
      <c r="BV35" s="102"/>
      <c r="BW35" s="89" t="s">
        <v>331</v>
      </c>
      <c r="BX35" s="102"/>
      <c r="BY35" s="103"/>
      <c r="BZ35" s="103"/>
      <c r="CA35" s="89" t="s">
        <v>332</v>
      </c>
      <c r="CB35" s="103"/>
      <c r="CC35" s="104"/>
      <c r="CD35" s="104"/>
      <c r="CE35" s="89" t="s">
        <v>333</v>
      </c>
      <c r="CF35" s="104"/>
      <c r="CG35" s="105"/>
      <c r="CH35" s="105"/>
      <c r="CI35" s="105"/>
      <c r="CJ35" s="105"/>
      <c r="CK35" s="106"/>
      <c r="CL35" s="106"/>
      <c r="CM35" s="204" t="s">
        <v>334</v>
      </c>
      <c r="CN35" s="192"/>
      <c r="CO35" s="107"/>
      <c r="CP35" s="107"/>
      <c r="CQ35" s="204" t="s">
        <v>335</v>
      </c>
      <c r="CR35" s="193"/>
      <c r="CS35" s="108"/>
      <c r="CT35" s="108"/>
      <c r="CU35" s="108"/>
      <c r="CV35" s="167" t="s">
        <v>336</v>
      </c>
      <c r="CW35" s="109"/>
      <c r="CX35" s="109"/>
      <c r="CY35" s="204" t="s">
        <v>337</v>
      </c>
      <c r="CZ35" s="194"/>
      <c r="DA35" s="110"/>
      <c r="DB35" s="110"/>
      <c r="DC35" s="167" t="s">
        <v>338</v>
      </c>
      <c r="DD35" s="110"/>
      <c r="DE35" s="111"/>
      <c r="DF35" s="111"/>
      <c r="DG35" s="184" t="s">
        <v>339</v>
      </c>
      <c r="DH35" s="111"/>
      <c r="DI35" s="68"/>
      <c r="DJ35" s="68"/>
      <c r="DK35" s="204" t="s">
        <v>340</v>
      </c>
      <c r="DL35" s="196"/>
      <c r="DM35" s="112"/>
      <c r="DN35" s="112"/>
      <c r="DO35" s="176" t="s">
        <v>341</v>
      </c>
      <c r="DP35" s="112"/>
      <c r="DQ35" s="113"/>
      <c r="DR35" s="113"/>
      <c r="DS35" s="204" t="s">
        <v>342</v>
      </c>
      <c r="DT35" s="197"/>
      <c r="DU35" s="114"/>
      <c r="DV35" s="114"/>
      <c r="DW35" s="114"/>
      <c r="DX35" s="114"/>
      <c r="DY35" s="115" t="s">
        <v>57</v>
      </c>
      <c r="DZ35" s="115" t="s">
        <v>57</v>
      </c>
      <c r="EA35" s="116" t="s">
        <v>57</v>
      </c>
      <c r="EB35" s="19"/>
      <c r="EC35" s="115" t="s">
        <v>57</v>
      </c>
    </row>
    <row r="36" ht="262.5" customHeight="1">
      <c r="A36" s="60" t="s">
        <v>343</v>
      </c>
      <c r="B36" s="61"/>
      <c r="C36" s="61"/>
      <c r="D36" s="63"/>
      <c r="E36" s="64"/>
      <c r="F36" s="65"/>
      <c r="G36" s="65"/>
      <c r="H36" s="119" t="str">
        <f>HYPERLINK("https://vimeo.com/244090871/fbe17eba77","https://vimeo.com/244090871/fbe17eba77")</f>
        <v>https://vimeo.com/244090871/fbe17eba77</v>
      </c>
      <c r="I36" s="120" t="s">
        <v>40</v>
      </c>
      <c r="J36" s="68"/>
      <c r="K36" s="68"/>
      <c r="L36" s="68"/>
      <c r="M36" s="68"/>
      <c r="N36" s="61"/>
      <c r="O36" s="122" t="s">
        <v>344</v>
      </c>
      <c r="P36" s="123" t="str">
        <f>HYPERLINK("https://www.youtube.com/watch?v=v1Ymz69m868&amp;feature=youtu.be","Link")</f>
        <v>Link</v>
      </c>
      <c r="Q36" s="135"/>
      <c r="R36" s="151"/>
      <c r="S36" s="74"/>
      <c r="T36" s="159" t="s">
        <v>42</v>
      </c>
      <c r="U36" s="76"/>
      <c r="V36" s="77"/>
      <c r="W36" s="78"/>
      <c r="X36" s="78"/>
      <c r="Y36" s="152" t="s">
        <v>345</v>
      </c>
      <c r="Z36" s="127"/>
      <c r="AA36" s="127"/>
      <c r="AB36" s="205" t="s">
        <v>346</v>
      </c>
      <c r="AC36" s="83"/>
      <c r="AD36" s="130"/>
      <c r="AE36" s="130"/>
      <c r="AF36" s="130"/>
      <c r="AG36" s="141"/>
      <c r="AH36" s="88"/>
      <c r="AI36" s="88"/>
      <c r="AJ36" s="173" t="s">
        <v>347</v>
      </c>
      <c r="AK36" s="90"/>
      <c r="AL36" s="90"/>
      <c r="AM36" s="90"/>
      <c r="AN36" s="90"/>
      <c r="AO36" s="91"/>
      <c r="AP36" s="91"/>
      <c r="AQ36" s="92" t="s">
        <v>348</v>
      </c>
      <c r="AR36" s="91"/>
      <c r="AS36" s="94"/>
      <c r="AT36" s="94"/>
      <c r="AU36" s="94"/>
      <c r="AV36" s="94"/>
      <c r="AW36" s="96"/>
      <c r="AX36" s="96"/>
      <c r="AY36" s="96"/>
      <c r="AZ36" s="96"/>
      <c r="BA36" s="97"/>
      <c r="BB36" s="97"/>
      <c r="BC36" s="89" t="s">
        <v>349</v>
      </c>
      <c r="BD36" s="97"/>
      <c r="BE36" s="98"/>
      <c r="BF36" s="98"/>
      <c r="BG36" s="89" t="s">
        <v>350</v>
      </c>
      <c r="BH36" s="98"/>
      <c r="BI36" s="99"/>
      <c r="BJ36" s="99"/>
      <c r="BK36" s="99"/>
      <c r="BL36" s="99"/>
      <c r="BM36" s="100"/>
      <c r="BN36" s="100"/>
      <c r="BO36" s="100"/>
      <c r="BP36" s="100"/>
      <c r="BQ36" s="101"/>
      <c r="BR36" s="101"/>
      <c r="BS36" s="165" t="s">
        <v>351</v>
      </c>
      <c r="BT36" s="101"/>
      <c r="BU36" s="102"/>
      <c r="BV36" s="102"/>
      <c r="BW36" s="89" t="s">
        <v>352</v>
      </c>
      <c r="BX36" s="102"/>
      <c r="BY36" s="103"/>
      <c r="BZ36" s="103"/>
      <c r="CA36" s="103"/>
      <c r="CB36" s="103"/>
      <c r="CC36" s="104"/>
      <c r="CD36" s="104"/>
      <c r="CE36" s="89" t="s">
        <v>353</v>
      </c>
      <c r="CF36" s="104"/>
      <c r="CG36" s="105"/>
      <c r="CH36" s="105"/>
      <c r="CI36" s="105"/>
      <c r="CJ36" s="105"/>
      <c r="CK36" s="106"/>
      <c r="CL36" s="106"/>
      <c r="CM36" s="167" t="s">
        <v>354</v>
      </c>
      <c r="CN36" s="106"/>
      <c r="CO36" s="107"/>
      <c r="CP36" s="107"/>
      <c r="CQ36" s="107"/>
      <c r="CR36" s="107"/>
      <c r="CS36" s="108"/>
      <c r="CT36" s="108"/>
      <c r="CU36" s="167" t="s">
        <v>355</v>
      </c>
      <c r="CV36" s="108"/>
      <c r="CW36" s="109"/>
      <c r="CX36" s="109"/>
      <c r="CY36" s="167" t="s">
        <v>356</v>
      </c>
      <c r="CZ36" s="109"/>
      <c r="DA36" s="110"/>
      <c r="DB36" s="110"/>
      <c r="DC36" s="110"/>
      <c r="DD36" s="110"/>
      <c r="DE36" s="111"/>
      <c r="DF36" s="111"/>
      <c r="DG36" s="111"/>
      <c r="DH36" s="111"/>
      <c r="DI36" s="68"/>
      <c r="DJ36" s="68"/>
      <c r="DK36" s="167" t="s">
        <v>357</v>
      </c>
      <c r="DL36" s="68"/>
      <c r="DM36" s="112"/>
      <c r="DN36" s="112"/>
      <c r="DO36" s="112"/>
      <c r="DP36" s="112"/>
      <c r="DQ36" s="113"/>
      <c r="DR36" s="113"/>
      <c r="DS36" s="167" t="s">
        <v>358</v>
      </c>
      <c r="DT36" s="113"/>
      <c r="DU36" s="114"/>
      <c r="DV36" s="114"/>
      <c r="DW36" s="114"/>
      <c r="DX36" s="114"/>
      <c r="DY36" s="115" t="s">
        <v>57</v>
      </c>
      <c r="DZ36" s="115" t="s">
        <v>57</v>
      </c>
      <c r="EA36" s="116" t="s">
        <v>57</v>
      </c>
      <c r="EB36" s="19"/>
      <c r="EC36" s="115" t="s">
        <v>57</v>
      </c>
    </row>
    <row r="37" ht="212.25" customHeight="1">
      <c r="A37" s="60" t="s">
        <v>359</v>
      </c>
      <c r="B37" s="64"/>
      <c r="C37" s="64"/>
      <c r="D37" s="206" t="s">
        <v>360</v>
      </c>
      <c r="E37" s="64"/>
      <c r="F37" s="65"/>
      <c r="G37" s="65"/>
      <c r="H37" s="119" t="str">
        <f>HYPERLINK("https://vimeo.com/244090833/a11b7983dc","https://vimeo.com/244090833/a11b7983dc")</f>
        <v>https://vimeo.com/244090833/a11b7983dc</v>
      </c>
      <c r="I37" s="120" t="s">
        <v>40</v>
      </c>
      <c r="J37" s="68"/>
      <c r="K37" s="68"/>
      <c r="L37" s="69" t="s">
        <v>361</v>
      </c>
      <c r="M37" s="68"/>
      <c r="N37" s="70"/>
      <c r="O37" s="70"/>
      <c r="P37" s="123" t="str">
        <f>HYPERLINK("https://www.youtube.com/watch?v=WIPGwj487MM&amp;feature=youtu.be","Link")</f>
        <v>Link</v>
      </c>
      <c r="Q37" s="135"/>
      <c r="R37" s="151"/>
      <c r="S37" s="74"/>
      <c r="T37" s="159" t="s">
        <v>42</v>
      </c>
      <c r="U37" s="76"/>
      <c r="V37" s="77"/>
      <c r="W37" s="78"/>
      <c r="X37" s="78"/>
      <c r="Y37" s="126"/>
      <c r="Z37" s="127"/>
      <c r="AA37" s="127"/>
      <c r="AB37" s="146"/>
      <c r="AC37" s="83"/>
      <c r="AD37" s="130"/>
      <c r="AE37" s="130"/>
      <c r="AF37" s="172" t="s">
        <v>362</v>
      </c>
      <c r="AG37" s="141"/>
      <c r="AH37" s="88"/>
      <c r="AI37" s="89" t="s">
        <v>363</v>
      </c>
      <c r="AJ37" s="201"/>
      <c r="AK37" s="90"/>
      <c r="AL37" s="90"/>
      <c r="AM37" s="90"/>
      <c r="AN37" s="90"/>
      <c r="AO37" s="91"/>
      <c r="AP37" s="91"/>
      <c r="AQ37" s="157" t="s">
        <v>364</v>
      </c>
      <c r="AR37" s="91"/>
      <c r="AS37" s="94"/>
      <c r="AT37" s="94"/>
      <c r="AU37" s="89" t="s">
        <v>365</v>
      </c>
      <c r="AV37" s="94"/>
      <c r="AW37" s="96"/>
      <c r="AX37" s="96"/>
      <c r="AY37" s="89" t="s">
        <v>366</v>
      </c>
      <c r="AZ37" s="96"/>
      <c r="BA37" s="97"/>
      <c r="BB37" s="97"/>
      <c r="BC37" s="89" t="s">
        <v>367</v>
      </c>
      <c r="BD37" s="97"/>
      <c r="BE37" s="98"/>
      <c r="BF37" s="98"/>
      <c r="BG37" s="89" t="s">
        <v>368</v>
      </c>
      <c r="BH37" s="98"/>
      <c r="BI37" s="99"/>
      <c r="BJ37" s="99"/>
      <c r="BK37" s="164" t="s">
        <v>369</v>
      </c>
      <c r="BL37" s="99"/>
      <c r="BM37" s="100"/>
      <c r="BN37" s="100"/>
      <c r="BO37" s="100"/>
      <c r="BP37" s="100"/>
      <c r="BQ37" s="101"/>
      <c r="BR37" s="101"/>
      <c r="BS37" s="165" t="s">
        <v>370</v>
      </c>
      <c r="BT37" s="101"/>
      <c r="BU37" s="102"/>
      <c r="BV37" s="102"/>
      <c r="BW37" s="89" t="s">
        <v>371</v>
      </c>
      <c r="BX37" s="102"/>
      <c r="BY37" s="103"/>
      <c r="BZ37" s="103"/>
      <c r="CA37" s="89" t="s">
        <v>372</v>
      </c>
      <c r="CB37" s="103"/>
      <c r="CC37" s="104"/>
      <c r="CD37" s="104"/>
      <c r="CE37" s="89" t="s">
        <v>373</v>
      </c>
      <c r="CF37" s="104"/>
      <c r="CG37" s="105"/>
      <c r="CH37" s="105"/>
      <c r="CI37" s="167" t="s">
        <v>374</v>
      </c>
      <c r="CJ37" s="105"/>
      <c r="CK37" s="106"/>
      <c r="CL37" s="106"/>
      <c r="CM37" s="167" t="s">
        <v>375</v>
      </c>
      <c r="CN37" s="106"/>
      <c r="CO37" s="107"/>
      <c r="CP37" s="107"/>
      <c r="CQ37" s="167" t="s">
        <v>376</v>
      </c>
      <c r="CR37" s="107"/>
      <c r="CS37" s="108"/>
      <c r="CT37" s="108"/>
      <c r="CU37" s="89" t="s">
        <v>377</v>
      </c>
      <c r="CV37" s="108"/>
      <c r="CW37" s="109"/>
      <c r="CX37" s="109"/>
      <c r="CY37" s="89" t="s">
        <v>378</v>
      </c>
      <c r="CZ37" s="109"/>
      <c r="DA37" s="110"/>
      <c r="DB37" s="110"/>
      <c r="DC37" s="167" t="s">
        <v>379</v>
      </c>
      <c r="DD37" s="110"/>
      <c r="DE37" s="111"/>
      <c r="DF37" s="111"/>
      <c r="DG37" s="184" t="s">
        <v>380</v>
      </c>
      <c r="DH37" s="111"/>
      <c r="DI37" s="68"/>
      <c r="DJ37" s="68"/>
      <c r="DK37" s="167" t="s">
        <v>381</v>
      </c>
      <c r="DL37" s="68"/>
      <c r="DM37" s="112"/>
      <c r="DN37" s="112"/>
      <c r="DO37" s="89" t="s">
        <v>382</v>
      </c>
      <c r="DP37" s="112"/>
      <c r="DQ37" s="113"/>
      <c r="DR37" s="113"/>
      <c r="DS37" s="167" t="s">
        <v>383</v>
      </c>
      <c r="DT37" s="113"/>
      <c r="DU37" s="114"/>
      <c r="DV37" s="114"/>
      <c r="DW37" s="114"/>
      <c r="DX37" s="114"/>
      <c r="DY37" s="115" t="s">
        <v>57</v>
      </c>
      <c r="DZ37" s="115" t="s">
        <v>57</v>
      </c>
      <c r="EA37" s="116" t="s">
        <v>57</v>
      </c>
      <c r="EB37" s="19"/>
      <c r="EC37" s="115" t="s">
        <v>57</v>
      </c>
    </row>
    <row r="38" ht="246.0" customHeight="1">
      <c r="A38" s="60" t="s">
        <v>384</v>
      </c>
      <c r="B38" s="150"/>
      <c r="C38" s="64"/>
      <c r="D38" s="63"/>
      <c r="E38" s="64"/>
      <c r="F38" s="65"/>
      <c r="G38" s="65"/>
      <c r="H38" s="66"/>
      <c r="I38" s="120" t="s">
        <v>40</v>
      </c>
      <c r="J38" s="68"/>
      <c r="K38" s="68"/>
      <c r="L38" s="121" t="str">
        <f>HYPERLINK("https://youtu.be/2d1RBhPeC40","link")</f>
        <v>link</v>
      </c>
      <c r="M38" s="68"/>
      <c r="N38" s="61"/>
      <c r="O38" s="122" t="s">
        <v>385</v>
      </c>
      <c r="P38" s="123" t="str">
        <f>HYPERLINK("https://www.youtube.com/watch?v=VnHQ9X_eNm8&amp;feature=youtu.be","Link")</f>
        <v>Link</v>
      </c>
      <c r="Q38" s="135"/>
      <c r="R38" s="151"/>
      <c r="S38" s="74"/>
      <c r="T38" s="159" t="s">
        <v>42</v>
      </c>
      <c r="U38" s="76"/>
      <c r="V38" s="77"/>
      <c r="W38" s="78"/>
      <c r="X38" s="78"/>
      <c r="Y38" s="126"/>
      <c r="Z38" s="127"/>
      <c r="AA38" s="127"/>
      <c r="AB38" s="207" t="s">
        <v>386</v>
      </c>
      <c r="AC38" s="83"/>
      <c r="AD38" s="130"/>
      <c r="AE38" s="130"/>
      <c r="AF38" s="172" t="s">
        <v>387</v>
      </c>
      <c r="AG38" s="141"/>
      <c r="AH38" s="88"/>
      <c r="AI38" s="173" t="s">
        <v>388</v>
      </c>
      <c r="AJ38" s="88"/>
      <c r="AK38" s="90"/>
      <c r="AL38" s="90"/>
      <c r="AM38" s="90"/>
      <c r="AN38" s="90"/>
      <c r="AO38" s="91"/>
      <c r="AP38" s="91"/>
      <c r="AQ38" s="92" t="s">
        <v>389</v>
      </c>
      <c r="AR38" s="91"/>
      <c r="AS38" s="94"/>
      <c r="AT38" s="94"/>
      <c r="AU38" s="167" t="s">
        <v>390</v>
      </c>
      <c r="AV38" s="94"/>
      <c r="AW38" s="96"/>
      <c r="AX38" s="96"/>
      <c r="AY38" s="96"/>
      <c r="AZ38" s="96"/>
      <c r="BA38" s="97"/>
      <c r="BB38" s="97"/>
      <c r="BC38" s="208" t="s">
        <v>391</v>
      </c>
      <c r="BD38" s="97"/>
      <c r="BE38" s="98"/>
      <c r="BF38" s="98"/>
      <c r="BG38" s="209" t="s">
        <v>392</v>
      </c>
      <c r="BH38" s="98"/>
      <c r="BI38" s="99"/>
      <c r="BJ38" s="99"/>
      <c r="BK38" s="164" t="s">
        <v>393</v>
      </c>
      <c r="BL38" s="99"/>
      <c r="BM38" s="100"/>
      <c r="BN38" s="100"/>
      <c r="BO38" s="198" t="s">
        <v>394</v>
      </c>
      <c r="BP38" s="100"/>
      <c r="BQ38" s="101"/>
      <c r="BR38" s="101"/>
      <c r="BS38" s="210" t="s">
        <v>395</v>
      </c>
      <c r="BT38" s="101"/>
      <c r="BU38" s="102"/>
      <c r="BV38" s="102"/>
      <c r="BW38" s="89" t="s">
        <v>396</v>
      </c>
      <c r="BX38" s="102"/>
      <c r="BY38" s="103"/>
      <c r="BZ38" s="103"/>
      <c r="CA38" s="89" t="s">
        <v>397</v>
      </c>
      <c r="CB38" s="103"/>
      <c r="CC38" s="104"/>
      <c r="CD38" s="104"/>
      <c r="CE38" s="89" t="s">
        <v>398</v>
      </c>
      <c r="CF38" s="104"/>
      <c r="CG38" s="105"/>
      <c r="CH38" s="105"/>
      <c r="CI38" s="167" t="s">
        <v>399</v>
      </c>
      <c r="CJ38" s="105"/>
      <c r="CK38" s="106"/>
      <c r="CL38" s="106"/>
      <c r="CM38" s="106"/>
      <c r="CN38" s="106"/>
      <c r="CO38" s="107"/>
      <c r="CP38" s="107"/>
      <c r="CQ38" s="89" t="s">
        <v>400</v>
      </c>
      <c r="CR38" s="107"/>
      <c r="CS38" s="108"/>
      <c r="CT38" s="108"/>
      <c r="CU38" s="167" t="s">
        <v>392</v>
      </c>
      <c r="CV38" s="108"/>
      <c r="CW38" s="109"/>
      <c r="CX38" s="109"/>
      <c r="CY38" s="167" t="s">
        <v>392</v>
      </c>
      <c r="CZ38" s="109"/>
      <c r="DA38" s="110"/>
      <c r="DB38" s="110"/>
      <c r="DC38" s="167" t="s">
        <v>401</v>
      </c>
      <c r="DD38" s="110"/>
      <c r="DE38" s="111"/>
      <c r="DF38" s="111"/>
      <c r="DG38" s="184" t="s">
        <v>402</v>
      </c>
      <c r="DH38" s="111"/>
      <c r="DI38" s="68"/>
      <c r="DJ38" s="68"/>
      <c r="DK38" s="167" t="s">
        <v>403</v>
      </c>
      <c r="DL38" s="68"/>
      <c r="DM38" s="112"/>
      <c r="DN38" s="112"/>
      <c r="DO38" s="112"/>
      <c r="DP38" s="112"/>
      <c r="DQ38" s="113"/>
      <c r="DR38" s="113"/>
      <c r="DS38" s="167" t="s">
        <v>404</v>
      </c>
      <c r="DT38" s="113"/>
      <c r="DU38" s="114"/>
      <c r="DV38" s="114"/>
      <c r="DW38" s="114"/>
      <c r="DX38" s="114"/>
      <c r="DY38" s="115" t="s">
        <v>57</v>
      </c>
      <c r="DZ38" s="115" t="s">
        <v>57</v>
      </c>
      <c r="EA38" s="116" t="s">
        <v>57</v>
      </c>
      <c r="EB38" s="19"/>
      <c r="EC38" s="115" t="s">
        <v>57</v>
      </c>
    </row>
    <row r="39" ht="269.25" customHeight="1">
      <c r="A39" s="60" t="s">
        <v>405</v>
      </c>
      <c r="B39" s="150"/>
      <c r="C39" s="61"/>
      <c r="D39" s="63"/>
      <c r="E39" s="211"/>
      <c r="F39" s="212"/>
      <c r="G39" s="212"/>
      <c r="H39" s="213"/>
      <c r="I39" s="214" t="s">
        <v>40</v>
      </c>
      <c r="J39" s="68"/>
      <c r="K39" s="68"/>
      <c r="L39" s="69" t="s">
        <v>406</v>
      </c>
      <c r="M39" s="68"/>
      <c r="N39" s="61"/>
      <c r="O39" s="122" t="s">
        <v>407</v>
      </c>
      <c r="P39" s="123" t="str">
        <f>HYPERLINK("https://www.youtube.com/watch?v=nggh1Me9muo&amp;feature=youtu.be","Link")</f>
        <v>Link</v>
      </c>
      <c r="Q39" s="135"/>
      <c r="R39" s="151"/>
      <c r="S39" s="74"/>
      <c r="T39" s="159" t="s">
        <v>42</v>
      </c>
      <c r="U39" s="76"/>
      <c r="V39" s="77"/>
      <c r="W39" s="78"/>
      <c r="X39" s="78"/>
      <c r="Y39" s="152" t="s">
        <v>408</v>
      </c>
      <c r="Z39" s="127"/>
      <c r="AA39" s="127"/>
      <c r="AB39" s="170" t="s">
        <v>409</v>
      </c>
      <c r="AC39" s="129"/>
      <c r="AD39" s="130"/>
      <c r="AE39" s="130"/>
      <c r="AF39" s="172" t="s">
        <v>410</v>
      </c>
      <c r="AG39" s="136"/>
      <c r="AH39" s="88"/>
      <c r="AI39" s="89" t="s">
        <v>411</v>
      </c>
      <c r="AJ39" s="88"/>
      <c r="AK39" s="90"/>
      <c r="AL39" s="90"/>
      <c r="AM39" s="90"/>
      <c r="AN39" s="90"/>
      <c r="AO39" s="91"/>
      <c r="AP39" s="91"/>
      <c r="AQ39" s="92" t="s">
        <v>412</v>
      </c>
      <c r="AR39" s="91"/>
      <c r="AS39" s="94"/>
      <c r="AT39" s="94"/>
      <c r="AU39" s="94"/>
      <c r="AV39" s="94"/>
      <c r="AW39" s="96"/>
      <c r="AX39" s="96"/>
      <c r="AY39" s="96"/>
      <c r="AZ39" s="96"/>
      <c r="BA39" s="97"/>
      <c r="BB39" s="97"/>
      <c r="BC39" s="208" t="s">
        <v>413</v>
      </c>
      <c r="BD39" s="97"/>
      <c r="BE39" s="98"/>
      <c r="BF39" s="98"/>
      <c r="BG39" s="209" t="s">
        <v>414</v>
      </c>
      <c r="BH39" s="98"/>
      <c r="BI39" s="99"/>
      <c r="BJ39" s="99"/>
      <c r="BK39" s="164" t="s">
        <v>415</v>
      </c>
      <c r="BL39" s="99"/>
      <c r="BM39" s="100"/>
      <c r="BN39" s="100"/>
      <c r="BO39" s="100"/>
      <c r="BP39" s="100"/>
      <c r="BQ39" s="101"/>
      <c r="BR39" s="101"/>
      <c r="BS39" s="215" t="s">
        <v>416</v>
      </c>
      <c r="BT39" s="101"/>
      <c r="BU39" s="102"/>
      <c r="BV39" s="102"/>
      <c r="BW39" s="89" t="s">
        <v>417</v>
      </c>
      <c r="BX39" s="102"/>
      <c r="BY39" s="103"/>
      <c r="BZ39" s="103"/>
      <c r="CA39" s="89" t="s">
        <v>418</v>
      </c>
      <c r="CB39" s="103"/>
      <c r="CC39" s="104"/>
      <c r="CD39" s="104"/>
      <c r="CE39" s="104"/>
      <c r="CF39" s="104"/>
      <c r="CG39" s="105"/>
      <c r="CH39" s="105"/>
      <c r="CI39" s="105"/>
      <c r="CJ39" s="105"/>
      <c r="CK39" s="106"/>
      <c r="CL39" s="106"/>
      <c r="CM39" s="167" t="s">
        <v>419</v>
      </c>
      <c r="CN39" s="106"/>
      <c r="CO39" s="107"/>
      <c r="CP39" s="107"/>
      <c r="CQ39" s="167" t="s">
        <v>420</v>
      </c>
      <c r="CR39" s="107"/>
      <c r="CS39" s="108"/>
      <c r="CT39" s="108"/>
      <c r="CU39" s="108"/>
      <c r="CV39" s="108"/>
      <c r="CW39" s="109"/>
      <c r="CX39" s="109"/>
      <c r="CY39" s="167" t="s">
        <v>421</v>
      </c>
      <c r="CZ39" s="109"/>
      <c r="DA39" s="110"/>
      <c r="DB39" s="110"/>
      <c r="DC39" s="110"/>
      <c r="DD39" s="110"/>
      <c r="DE39" s="111"/>
      <c r="DF39" s="111"/>
      <c r="DG39" s="184" t="s">
        <v>422</v>
      </c>
      <c r="DH39" s="111"/>
      <c r="DI39" s="68"/>
      <c r="DJ39" s="68"/>
      <c r="DK39" s="68"/>
      <c r="DL39" s="68"/>
      <c r="DM39" s="112"/>
      <c r="DN39" s="112"/>
      <c r="DO39" s="112"/>
      <c r="DP39" s="112"/>
      <c r="DQ39" s="113"/>
      <c r="DR39" s="113"/>
      <c r="DS39" s="113"/>
      <c r="DT39" s="113"/>
      <c r="DU39" s="114"/>
      <c r="DV39" s="114"/>
      <c r="DW39" s="114"/>
      <c r="DX39" s="114"/>
      <c r="DY39" s="115" t="s">
        <v>57</v>
      </c>
      <c r="DZ39" s="115" t="s">
        <v>57</v>
      </c>
      <c r="EA39" s="116" t="s">
        <v>57</v>
      </c>
      <c r="EB39" s="19"/>
      <c r="EC39" s="115" t="s">
        <v>57</v>
      </c>
    </row>
    <row r="40" ht="235.5" customHeight="1">
      <c r="A40" s="60" t="s">
        <v>423</v>
      </c>
      <c r="B40" s="150"/>
      <c r="C40" s="61"/>
      <c r="D40" s="63"/>
      <c r="E40" s="64"/>
      <c r="F40" s="65"/>
      <c r="G40" s="65"/>
      <c r="H40" s="66"/>
      <c r="I40" s="120" t="s">
        <v>40</v>
      </c>
      <c r="J40" s="68"/>
      <c r="K40" s="68"/>
      <c r="L40" s="68"/>
      <c r="M40" s="68"/>
      <c r="N40" s="61"/>
      <c r="O40" s="122" t="s">
        <v>424</v>
      </c>
      <c r="P40" s="123" t="str">
        <f>HYPERLINK("https://www.youtube.com/watch?v=3NHu-BiF9BQ&amp;feature=youtu.be","Link")</f>
        <v>Link</v>
      </c>
      <c r="Q40" s="135"/>
      <c r="R40" s="151"/>
      <c r="S40" s="74"/>
      <c r="T40" s="159" t="s">
        <v>42</v>
      </c>
      <c r="U40" s="76"/>
      <c r="V40" s="77"/>
      <c r="W40" s="78"/>
      <c r="X40" s="78"/>
      <c r="Y40" s="126"/>
      <c r="Z40" s="127"/>
      <c r="AA40" s="127"/>
      <c r="AB40" s="127"/>
      <c r="AC40" s="129"/>
      <c r="AD40" s="130"/>
      <c r="AE40" s="130"/>
      <c r="AF40" s="130"/>
      <c r="AG40" s="136"/>
      <c r="AH40" s="88"/>
      <c r="AI40" s="88"/>
      <c r="AJ40" s="88"/>
      <c r="AK40" s="90"/>
      <c r="AL40" s="90"/>
      <c r="AM40" s="90"/>
      <c r="AN40" s="90"/>
      <c r="AO40" s="91"/>
      <c r="AP40" s="91"/>
      <c r="AQ40" s="157" t="s">
        <v>425</v>
      </c>
      <c r="AR40" s="91"/>
      <c r="AS40" s="94"/>
      <c r="AT40" s="94"/>
      <c r="AU40" s="94"/>
      <c r="AV40" s="94"/>
      <c r="AW40" s="96"/>
      <c r="AX40" s="96"/>
      <c r="AY40" s="96"/>
      <c r="AZ40" s="96"/>
      <c r="BA40" s="97"/>
      <c r="BB40" s="97"/>
      <c r="BC40" s="97"/>
      <c r="BD40" s="97"/>
      <c r="BE40" s="98"/>
      <c r="BF40" s="98"/>
      <c r="BG40" s="98"/>
      <c r="BH40" s="98"/>
      <c r="BI40" s="99"/>
      <c r="BJ40" s="99"/>
      <c r="BK40" s="99"/>
      <c r="BL40" s="99"/>
      <c r="BM40" s="100"/>
      <c r="BN40" s="100"/>
      <c r="BO40" s="100"/>
      <c r="BP40" s="100"/>
      <c r="BQ40" s="101"/>
      <c r="BR40" s="101"/>
      <c r="BS40" s="101"/>
      <c r="BT40" s="101"/>
      <c r="BU40" s="102"/>
      <c r="BV40" s="102"/>
      <c r="BW40" s="102"/>
      <c r="BX40" s="102"/>
      <c r="BY40" s="103"/>
      <c r="BZ40" s="103"/>
      <c r="CA40" s="103"/>
      <c r="CB40" s="103"/>
      <c r="CC40" s="104"/>
      <c r="CD40" s="104"/>
      <c r="CE40" s="104"/>
      <c r="CF40" s="104"/>
      <c r="CG40" s="105"/>
      <c r="CH40" s="105"/>
      <c r="CI40" s="105"/>
      <c r="CJ40" s="105"/>
      <c r="CK40" s="106"/>
      <c r="CL40" s="106"/>
      <c r="CM40" s="106"/>
      <c r="CN40" s="106"/>
      <c r="CO40" s="107"/>
      <c r="CP40" s="107"/>
      <c r="CQ40" s="107"/>
      <c r="CR40" s="107"/>
      <c r="CS40" s="108"/>
      <c r="CT40" s="108"/>
      <c r="CU40" s="108"/>
      <c r="CV40" s="108"/>
      <c r="CW40" s="109"/>
      <c r="CX40" s="109"/>
      <c r="CY40" s="109"/>
      <c r="CZ40" s="109"/>
      <c r="DA40" s="110"/>
      <c r="DB40" s="110"/>
      <c r="DC40" s="110"/>
      <c r="DD40" s="110"/>
      <c r="DE40" s="111"/>
      <c r="DF40" s="111"/>
      <c r="DG40" s="111"/>
      <c r="DH40" s="111"/>
      <c r="DI40" s="68"/>
      <c r="DJ40" s="68"/>
      <c r="DK40" s="68"/>
      <c r="DL40" s="68"/>
      <c r="DM40" s="112"/>
      <c r="DN40" s="112"/>
      <c r="DO40" s="112"/>
      <c r="DP40" s="112"/>
      <c r="DQ40" s="113"/>
      <c r="DR40" s="113"/>
      <c r="DS40" s="113"/>
      <c r="DT40" s="113"/>
      <c r="DU40" s="114"/>
      <c r="DV40" s="114"/>
      <c r="DW40" s="114"/>
      <c r="DX40" s="114"/>
      <c r="DY40" s="115" t="s">
        <v>57</v>
      </c>
      <c r="DZ40" s="115" t="s">
        <v>57</v>
      </c>
      <c r="EA40" s="116" t="s">
        <v>57</v>
      </c>
      <c r="EB40" s="19"/>
      <c r="EC40" s="115" t="s">
        <v>57</v>
      </c>
    </row>
    <row r="41" ht="229.5" customHeight="1">
      <c r="A41" s="60" t="s">
        <v>426</v>
      </c>
      <c r="B41" s="61"/>
      <c r="C41" s="61"/>
      <c r="D41" s="63"/>
      <c r="E41" s="64"/>
      <c r="F41" s="65"/>
      <c r="G41" s="65"/>
      <c r="H41" s="119" t="str">
        <f>HYPERLINK("https://vimeo.com/244090846/43934df355","https://vimeo.com/244090846/43934df355")</f>
        <v>https://vimeo.com/244090846/43934df355</v>
      </c>
      <c r="I41" s="120" t="s">
        <v>40</v>
      </c>
      <c r="J41" s="68"/>
      <c r="K41" s="68"/>
      <c r="L41" s="121" t="str">
        <f>HYPERLINK("https://youtu.be/o1cvHmCNo9k","link")</f>
        <v>link</v>
      </c>
      <c r="M41" s="68"/>
      <c r="N41" s="70"/>
      <c r="O41" s="70"/>
      <c r="P41" s="123" t="str">
        <f>HYPERLINK("https://www.youtube.com/watch?v=mcJXM_lnWxc&amp;feature=youtu.be","Link")</f>
        <v>Link</v>
      </c>
      <c r="Q41" s="135"/>
      <c r="R41" s="151"/>
      <c r="S41" s="74"/>
      <c r="T41" s="159" t="s">
        <v>42</v>
      </c>
      <c r="U41" s="76"/>
      <c r="V41" s="77"/>
      <c r="W41" s="78"/>
      <c r="X41" s="78"/>
      <c r="Y41" s="126"/>
      <c r="Z41" s="127"/>
      <c r="AA41" s="127"/>
      <c r="AB41" s="207" t="s">
        <v>427</v>
      </c>
      <c r="AC41" s="129"/>
      <c r="AD41" s="130"/>
      <c r="AE41" s="130"/>
      <c r="AF41" s="172" t="s">
        <v>428</v>
      </c>
      <c r="AG41" s="136"/>
      <c r="AH41" s="88"/>
      <c r="AI41" s="89" t="s">
        <v>429</v>
      </c>
      <c r="AJ41" s="88"/>
      <c r="AK41" s="90"/>
      <c r="AL41" s="90"/>
      <c r="AM41" s="90"/>
      <c r="AN41" s="90"/>
      <c r="AO41" s="91"/>
      <c r="AP41" s="91"/>
      <c r="AQ41" s="92" t="s">
        <v>430</v>
      </c>
      <c r="AR41" s="91"/>
      <c r="AS41" s="94"/>
      <c r="AT41" s="94"/>
      <c r="AU41" s="89" t="s">
        <v>431</v>
      </c>
      <c r="AV41" s="94"/>
      <c r="AW41" s="96"/>
      <c r="AX41" s="96"/>
      <c r="AY41" s="89" t="s">
        <v>432</v>
      </c>
      <c r="AZ41" s="96"/>
      <c r="BA41" s="97"/>
      <c r="BB41" s="97"/>
      <c r="BC41" s="89" t="s">
        <v>433</v>
      </c>
      <c r="BD41" s="97"/>
      <c r="BE41" s="98"/>
      <c r="BF41" s="98"/>
      <c r="BG41" s="89" t="s">
        <v>434</v>
      </c>
      <c r="BH41" s="98"/>
      <c r="BI41" s="99"/>
      <c r="BJ41" s="99"/>
      <c r="BK41" s="164" t="s">
        <v>435</v>
      </c>
      <c r="BL41" s="99"/>
      <c r="BM41" s="100"/>
      <c r="BN41" s="100"/>
      <c r="BO41" s="198" t="s">
        <v>436</v>
      </c>
      <c r="BP41" s="100"/>
      <c r="BQ41" s="101"/>
      <c r="BR41" s="101"/>
      <c r="BS41" s="215" t="s">
        <v>437</v>
      </c>
      <c r="BT41" s="101"/>
      <c r="BU41" s="102"/>
      <c r="BV41" s="102"/>
      <c r="BW41" s="89" t="s">
        <v>438</v>
      </c>
      <c r="BX41" s="102"/>
      <c r="BY41" s="103"/>
      <c r="BZ41" s="103"/>
      <c r="CA41" s="89" t="s">
        <v>439</v>
      </c>
      <c r="CB41" s="103"/>
      <c r="CC41" s="104"/>
      <c r="CD41" s="104"/>
      <c r="CE41" s="89" t="s">
        <v>440</v>
      </c>
      <c r="CF41" s="104"/>
      <c r="CG41" s="105"/>
      <c r="CH41" s="105"/>
      <c r="CI41" s="167" t="s">
        <v>441</v>
      </c>
      <c r="CJ41" s="105"/>
      <c r="CK41" s="106"/>
      <c r="CL41" s="106"/>
      <c r="CM41" s="167" t="s">
        <v>442</v>
      </c>
      <c r="CN41" s="106"/>
      <c r="CO41" s="107"/>
      <c r="CP41" s="107"/>
      <c r="CQ41" s="167" t="s">
        <v>443</v>
      </c>
      <c r="CR41" s="107"/>
      <c r="CS41" s="108"/>
      <c r="CT41" s="108"/>
      <c r="CU41" s="167" t="s">
        <v>444</v>
      </c>
      <c r="CV41" s="108"/>
      <c r="CW41" s="109"/>
      <c r="CX41" s="109"/>
      <c r="CY41" s="109"/>
      <c r="CZ41" s="109"/>
      <c r="DA41" s="110"/>
      <c r="DB41" s="110"/>
      <c r="DC41" s="110"/>
      <c r="DD41" s="110"/>
      <c r="DE41" s="111"/>
      <c r="DF41" s="111"/>
      <c r="DG41" s="111"/>
      <c r="DH41" s="111"/>
      <c r="DI41" s="68"/>
      <c r="DJ41" s="68"/>
      <c r="DK41" s="167" t="s">
        <v>445</v>
      </c>
      <c r="DL41" s="68"/>
      <c r="DM41" s="112"/>
      <c r="DN41" s="112"/>
      <c r="DO41" s="112"/>
      <c r="DP41" s="112"/>
      <c r="DQ41" s="113"/>
      <c r="DR41" s="113"/>
      <c r="DS41" s="167" t="s">
        <v>446</v>
      </c>
      <c r="DT41" s="113"/>
      <c r="DU41" s="114"/>
      <c r="DV41" s="114"/>
      <c r="DW41" s="114"/>
      <c r="DX41" s="114"/>
      <c r="DY41" s="115" t="s">
        <v>57</v>
      </c>
      <c r="DZ41" s="115" t="s">
        <v>57</v>
      </c>
      <c r="EA41" s="116" t="s">
        <v>57</v>
      </c>
      <c r="EB41" s="19"/>
      <c r="EC41" s="115" t="s">
        <v>57</v>
      </c>
    </row>
    <row r="42" ht="290.25" customHeight="1">
      <c r="A42" s="60" t="s">
        <v>447</v>
      </c>
      <c r="B42" s="74"/>
      <c r="C42" s="61"/>
      <c r="D42" s="63"/>
      <c r="E42" s="64"/>
      <c r="F42" s="65"/>
      <c r="G42" s="65"/>
      <c r="H42" s="119" t="str">
        <f>HYPERLINK("https://vimeo.com/244090894/cf6df8ef1e","https://vimeo.com/244090894/cf6df8ef1e")</f>
        <v>https://vimeo.com/244090894/cf6df8ef1e</v>
      </c>
      <c r="I42" s="120" t="s">
        <v>40</v>
      </c>
      <c r="J42" s="68"/>
      <c r="K42" s="68"/>
      <c r="L42" s="68"/>
      <c r="M42" s="68"/>
      <c r="N42" s="61"/>
      <c r="O42" s="122" t="s">
        <v>448</v>
      </c>
      <c r="P42" s="123" t="str">
        <f>HYPERLINK("https://www.youtube.com/watch?v=PW2F4_BS3dg&amp;feature=youtu.be","Link")</f>
        <v>Link</v>
      </c>
      <c r="Q42" s="135"/>
      <c r="R42" s="151"/>
      <c r="S42" s="74"/>
      <c r="T42" s="159" t="s">
        <v>42</v>
      </c>
      <c r="U42" s="76"/>
      <c r="V42" s="77"/>
      <c r="W42" s="78"/>
      <c r="X42" s="78"/>
      <c r="Y42" s="126"/>
      <c r="Z42" s="127"/>
      <c r="AA42" s="127"/>
      <c r="AB42" s="127"/>
      <c r="AC42" s="129"/>
      <c r="AD42" s="130"/>
      <c r="AE42" s="130"/>
      <c r="AF42" s="130"/>
      <c r="AG42" s="136"/>
      <c r="AH42" s="88"/>
      <c r="AI42" s="88"/>
      <c r="AJ42" s="88"/>
      <c r="AK42" s="90"/>
      <c r="AL42" s="90"/>
      <c r="AM42" s="90"/>
      <c r="AN42" s="90"/>
      <c r="AO42" s="91"/>
      <c r="AP42" s="91"/>
      <c r="AQ42" s="157" t="s">
        <v>449</v>
      </c>
      <c r="AR42" s="91"/>
      <c r="AS42" s="94"/>
      <c r="AT42" s="94"/>
      <c r="AU42" s="94"/>
      <c r="AV42" s="94"/>
      <c r="AW42" s="96"/>
      <c r="AX42" s="96"/>
      <c r="AY42" s="96"/>
      <c r="AZ42" s="96"/>
      <c r="BA42" s="97"/>
      <c r="BB42" s="97"/>
      <c r="BC42" s="97"/>
      <c r="BD42" s="97"/>
      <c r="BE42" s="98"/>
      <c r="BF42" s="98"/>
      <c r="BG42" s="98"/>
      <c r="BH42" s="98"/>
      <c r="BI42" s="99"/>
      <c r="BJ42" s="99"/>
      <c r="BK42" s="99"/>
      <c r="BL42" s="99"/>
      <c r="BM42" s="100"/>
      <c r="BN42" s="100"/>
      <c r="BO42" s="100"/>
      <c r="BP42" s="100"/>
      <c r="BQ42" s="101"/>
      <c r="BR42" s="101"/>
      <c r="BS42" s="101"/>
      <c r="BT42" s="101"/>
      <c r="BU42" s="102"/>
      <c r="BV42" s="102"/>
      <c r="BW42" s="102"/>
      <c r="BX42" s="102"/>
      <c r="BY42" s="103"/>
      <c r="BZ42" s="103"/>
      <c r="CA42" s="103"/>
      <c r="CB42" s="103"/>
      <c r="CC42" s="104"/>
      <c r="CD42" s="104"/>
      <c r="CE42" s="104"/>
      <c r="CF42" s="104"/>
      <c r="CG42" s="105"/>
      <c r="CH42" s="105"/>
      <c r="CI42" s="105"/>
      <c r="CJ42" s="105"/>
      <c r="CK42" s="106"/>
      <c r="CL42" s="106"/>
      <c r="CM42" s="106"/>
      <c r="CN42" s="106"/>
      <c r="CO42" s="107"/>
      <c r="CP42" s="107"/>
      <c r="CQ42" s="107"/>
      <c r="CR42" s="107"/>
      <c r="CS42" s="108"/>
      <c r="CT42" s="108"/>
      <c r="CU42" s="108"/>
      <c r="CV42" s="108"/>
      <c r="CW42" s="109"/>
      <c r="CX42" s="109"/>
      <c r="CY42" s="109"/>
      <c r="CZ42" s="109"/>
      <c r="DA42" s="110"/>
      <c r="DB42" s="110"/>
      <c r="DC42" s="110"/>
      <c r="DD42" s="110"/>
      <c r="DE42" s="111"/>
      <c r="DF42" s="111"/>
      <c r="DG42" s="111"/>
      <c r="DH42" s="111"/>
      <c r="DI42" s="68"/>
      <c r="DJ42" s="68"/>
      <c r="DK42" s="68"/>
      <c r="DL42" s="68"/>
      <c r="DM42" s="112"/>
      <c r="DN42" s="112"/>
      <c r="DO42" s="112"/>
      <c r="DP42" s="112"/>
      <c r="DQ42" s="113"/>
      <c r="DR42" s="113"/>
      <c r="DS42" s="113"/>
      <c r="DT42" s="113"/>
      <c r="DU42" s="114"/>
      <c r="DV42" s="114"/>
      <c r="DW42" s="114"/>
      <c r="DX42" s="114"/>
      <c r="DY42" s="185" t="s">
        <v>57</v>
      </c>
      <c r="DZ42" s="186" t="s">
        <v>57</v>
      </c>
      <c r="EA42" s="187" t="s">
        <v>57</v>
      </c>
      <c r="EB42" s="19"/>
      <c r="EC42" s="186" t="s">
        <v>57</v>
      </c>
    </row>
    <row r="43" ht="230.25" customHeight="1">
      <c r="A43" s="60" t="s">
        <v>450</v>
      </c>
      <c r="B43" s="61"/>
      <c r="C43" s="61"/>
      <c r="D43" s="63"/>
      <c r="E43" s="64"/>
      <c r="F43" s="65"/>
      <c r="G43" s="65"/>
      <c r="H43" s="119" t="str">
        <f>HYPERLINK("https://vimeo.com/244090886/d4dd228a5b","https://vimeo.com/244090886/d4dd228a5b")</f>
        <v>https://vimeo.com/244090886/d4dd228a5b</v>
      </c>
      <c r="I43" s="120" t="s">
        <v>40</v>
      </c>
      <c r="J43" s="68"/>
      <c r="K43" s="68"/>
      <c r="L43" s="121" t="str">
        <f>HYPERLINK("https://youtu.be/8tMAqSH5i_c","link")</f>
        <v>link</v>
      </c>
      <c r="M43" s="68"/>
      <c r="N43" s="61"/>
      <c r="O43" s="122" t="s">
        <v>451</v>
      </c>
      <c r="P43" s="123" t="str">
        <f>HYPERLINK("https://www.youtube.com/watch?v=PfXr_R9qu0M&amp;feature=youtu.be","Link")</f>
        <v>Link</v>
      </c>
      <c r="Q43" s="135"/>
      <c r="R43" s="151"/>
      <c r="S43" s="74"/>
      <c r="T43" s="159" t="s">
        <v>42</v>
      </c>
      <c r="U43" s="76"/>
      <c r="V43" s="77"/>
      <c r="W43" s="78"/>
      <c r="X43" s="78"/>
      <c r="Y43" s="126"/>
      <c r="Z43" s="127"/>
      <c r="AA43" s="127"/>
      <c r="AB43" s="207" t="s">
        <v>452</v>
      </c>
      <c r="AC43" s="83"/>
      <c r="AD43" s="130"/>
      <c r="AE43" s="130"/>
      <c r="AF43" s="216" t="s">
        <v>453</v>
      </c>
      <c r="AG43" s="141"/>
      <c r="AH43" s="88"/>
      <c r="AI43" s="89" t="s">
        <v>454</v>
      </c>
      <c r="AJ43" s="88"/>
      <c r="AK43" s="90"/>
      <c r="AL43" s="90"/>
      <c r="AM43" s="89" t="s">
        <v>455</v>
      </c>
      <c r="AN43" s="90"/>
      <c r="AO43" s="91"/>
      <c r="AP43" s="91"/>
      <c r="AQ43" s="92" t="s">
        <v>456</v>
      </c>
      <c r="AR43" s="91"/>
      <c r="AS43" s="94"/>
      <c r="AT43" s="94"/>
      <c r="AU43" s="89" t="s">
        <v>457</v>
      </c>
      <c r="AV43" s="94"/>
      <c r="AW43" s="96"/>
      <c r="AX43" s="96"/>
      <c r="AY43" s="217" t="s">
        <v>458</v>
      </c>
      <c r="AZ43" s="96"/>
      <c r="BA43" s="97"/>
      <c r="BB43" s="97"/>
      <c r="BC43" s="217" t="s">
        <v>459</v>
      </c>
      <c r="BD43" s="97"/>
      <c r="BE43" s="98"/>
      <c r="BF43" s="98"/>
      <c r="BG43" s="217" t="s">
        <v>460</v>
      </c>
      <c r="BH43" s="98"/>
      <c r="BI43" s="99"/>
      <c r="BJ43" s="99"/>
      <c r="BK43" s="218" t="s">
        <v>461</v>
      </c>
      <c r="BL43" s="99"/>
      <c r="BM43" s="100"/>
      <c r="BN43" s="100"/>
      <c r="BO43" s="100"/>
      <c r="BP43" s="100"/>
      <c r="BQ43" s="101"/>
      <c r="BR43" s="101"/>
      <c r="BS43" s="165" t="s">
        <v>462</v>
      </c>
      <c r="BT43" s="101"/>
      <c r="BU43" s="102"/>
      <c r="BV43" s="102"/>
      <c r="BW43" s="89" t="s">
        <v>463</v>
      </c>
      <c r="BX43" s="102"/>
      <c r="BY43" s="103"/>
      <c r="BZ43" s="103"/>
      <c r="CA43" s="89" t="s">
        <v>464</v>
      </c>
      <c r="CB43" s="103"/>
      <c r="CC43" s="104"/>
      <c r="CD43" s="104"/>
      <c r="CE43" s="89" t="s">
        <v>465</v>
      </c>
      <c r="CF43" s="104"/>
      <c r="CG43" s="105"/>
      <c r="CH43" s="105"/>
      <c r="CI43" s="167" t="s">
        <v>466</v>
      </c>
      <c r="CJ43" s="105"/>
      <c r="CK43" s="106"/>
      <c r="CL43" s="106"/>
      <c r="CM43" s="167" t="s">
        <v>467</v>
      </c>
      <c r="CN43" s="106"/>
      <c r="CO43" s="107"/>
      <c r="CP43" s="107"/>
      <c r="CQ43" s="167" t="s">
        <v>468</v>
      </c>
      <c r="CR43" s="107"/>
      <c r="CS43" s="108"/>
      <c r="CT43" s="108"/>
      <c r="CU43" s="167" t="s">
        <v>469</v>
      </c>
      <c r="CV43" s="108"/>
      <c r="CW43" s="109"/>
      <c r="CX43" s="109"/>
      <c r="CY43" s="167" t="s">
        <v>470</v>
      </c>
      <c r="CZ43" s="109"/>
      <c r="DA43" s="110"/>
      <c r="DB43" s="110"/>
      <c r="DC43" s="167" t="s">
        <v>471</v>
      </c>
      <c r="DD43" s="110"/>
      <c r="DE43" s="111"/>
      <c r="DF43" s="111"/>
      <c r="DG43" s="219" t="s">
        <v>472</v>
      </c>
      <c r="DH43" s="111"/>
      <c r="DI43" s="68"/>
      <c r="DJ43" s="68"/>
      <c r="DK43" s="167" t="s">
        <v>473</v>
      </c>
      <c r="DL43" s="68"/>
      <c r="DM43" s="112"/>
      <c r="DN43" s="112"/>
      <c r="DO43" s="167" t="s">
        <v>474</v>
      </c>
      <c r="DP43" s="112"/>
      <c r="DQ43" s="113"/>
      <c r="DR43" s="113"/>
      <c r="DS43" s="167" t="s">
        <v>475</v>
      </c>
      <c r="DT43" s="113"/>
      <c r="DU43" s="114"/>
      <c r="DV43" s="114"/>
      <c r="DW43" s="89" t="s">
        <v>476</v>
      </c>
      <c r="DX43" s="114"/>
      <c r="DY43" s="115" t="s">
        <v>57</v>
      </c>
      <c r="DZ43" s="115" t="s">
        <v>57</v>
      </c>
      <c r="EA43" s="220" t="s">
        <v>477</v>
      </c>
      <c r="EB43" s="115" t="s">
        <v>57</v>
      </c>
      <c r="EC43" s="115" t="s">
        <v>57</v>
      </c>
    </row>
    <row r="44" ht="196.5" customHeight="1">
      <c r="A44" s="60" t="s">
        <v>478</v>
      </c>
      <c r="B44" s="64"/>
      <c r="C44" s="64"/>
      <c r="D44" s="63"/>
      <c r="E44" s="64"/>
      <c r="F44" s="65"/>
      <c r="G44" s="65"/>
      <c r="H44" s="66"/>
      <c r="I44" s="120" t="s">
        <v>40</v>
      </c>
      <c r="J44" s="68"/>
      <c r="K44" s="68"/>
      <c r="L44" s="68"/>
      <c r="M44" s="68"/>
      <c r="N44" s="70"/>
      <c r="O44" s="70"/>
      <c r="P44" s="123" t="str">
        <f>HYPERLINK("https://www.youtube.com/watch?v=uKPmmmToY0g&amp;feature=youtu.be","Link")</f>
        <v>Link</v>
      </c>
      <c r="Q44" s="135"/>
      <c r="R44" s="151"/>
      <c r="S44" s="74"/>
      <c r="T44" s="159" t="s">
        <v>42</v>
      </c>
      <c r="U44" s="76"/>
      <c r="V44" s="77"/>
      <c r="W44" s="78"/>
      <c r="X44" s="78"/>
      <c r="Y44" s="126"/>
      <c r="Z44" s="127"/>
      <c r="AA44" s="127"/>
      <c r="AB44" s="127"/>
      <c r="AC44" s="129"/>
      <c r="AD44" s="130"/>
      <c r="AE44" s="130"/>
      <c r="AF44" s="130"/>
      <c r="AG44" s="136"/>
      <c r="AH44" s="88"/>
      <c r="AI44" s="88"/>
      <c r="AJ44" s="88"/>
      <c r="AK44" s="90"/>
      <c r="AL44" s="90"/>
      <c r="AM44" s="90"/>
      <c r="AN44" s="90"/>
      <c r="AO44" s="91"/>
      <c r="AP44" s="91"/>
      <c r="AQ44" s="157" t="s">
        <v>479</v>
      </c>
      <c r="AR44" s="91"/>
      <c r="AS44" s="94"/>
      <c r="AT44" s="94"/>
      <c r="AU44" s="94"/>
      <c r="AV44" s="94"/>
      <c r="AW44" s="96"/>
      <c r="AX44" s="96"/>
      <c r="AY44" s="96"/>
      <c r="AZ44" s="96"/>
      <c r="BA44" s="97"/>
      <c r="BB44" s="97"/>
      <c r="BC44" s="97"/>
      <c r="BD44" s="97"/>
      <c r="BE44" s="98"/>
      <c r="BF44" s="98"/>
      <c r="BG44" s="217" t="s">
        <v>480</v>
      </c>
      <c r="BH44" s="98"/>
      <c r="BI44" s="99"/>
      <c r="BJ44" s="99"/>
      <c r="BK44" s="218" t="s">
        <v>481</v>
      </c>
      <c r="BL44" s="99"/>
      <c r="BM44" s="100"/>
      <c r="BN44" s="100"/>
      <c r="BO44" s="100"/>
      <c r="BP44" s="100"/>
      <c r="BQ44" s="101"/>
      <c r="BR44" s="101"/>
      <c r="BS44" s="101"/>
      <c r="BT44" s="101"/>
      <c r="BU44" s="102"/>
      <c r="BV44" s="102"/>
      <c r="BW44" s="89" t="s">
        <v>482</v>
      </c>
      <c r="BX44" s="102"/>
      <c r="BY44" s="103"/>
      <c r="BZ44" s="103"/>
      <c r="CA44" s="103"/>
      <c r="CB44" s="103"/>
      <c r="CC44" s="104"/>
      <c r="CD44" s="104"/>
      <c r="CE44" s="104"/>
      <c r="CF44" s="104"/>
      <c r="CG44" s="105"/>
      <c r="CH44" s="105"/>
      <c r="CI44" s="105"/>
      <c r="CJ44" s="105"/>
      <c r="CK44" s="106"/>
      <c r="CL44" s="106"/>
      <c r="CM44" s="167" t="s">
        <v>483</v>
      </c>
      <c r="CN44" s="106"/>
      <c r="CO44" s="107"/>
      <c r="CP44" s="107"/>
      <c r="CQ44" s="167" t="s">
        <v>484</v>
      </c>
      <c r="CR44" s="107"/>
      <c r="CS44" s="108"/>
      <c r="CT44" s="108"/>
      <c r="CU44" s="167" t="s">
        <v>485</v>
      </c>
      <c r="CV44" s="108"/>
      <c r="CW44" s="109"/>
      <c r="CX44" s="109"/>
      <c r="CY44" s="167" t="s">
        <v>486</v>
      </c>
      <c r="CZ44" s="109"/>
      <c r="DA44" s="110"/>
      <c r="DB44" s="110"/>
      <c r="DC44" s="221"/>
      <c r="DD44" s="110"/>
      <c r="DE44" s="111"/>
      <c r="DF44" s="111"/>
      <c r="DG44" s="111"/>
      <c r="DH44" s="111"/>
      <c r="DI44" s="68"/>
      <c r="DJ44" s="68"/>
      <c r="DK44" s="68"/>
      <c r="DL44" s="68"/>
      <c r="DM44" s="112"/>
      <c r="DN44" s="112"/>
      <c r="DO44" s="112"/>
      <c r="DP44" s="112"/>
      <c r="DQ44" s="113"/>
      <c r="DR44" s="113"/>
      <c r="DS44" s="167" t="s">
        <v>487</v>
      </c>
      <c r="DT44" s="113"/>
      <c r="DU44" s="114"/>
      <c r="DV44" s="114"/>
      <c r="DW44" s="114"/>
      <c r="DX44" s="114"/>
      <c r="DY44" s="115" t="s">
        <v>57</v>
      </c>
      <c r="DZ44" s="115" t="s">
        <v>57</v>
      </c>
      <c r="EA44" s="116" t="s">
        <v>57</v>
      </c>
      <c r="EB44" s="19"/>
      <c r="EC44" s="115" t="s">
        <v>57</v>
      </c>
    </row>
    <row r="45" ht="208.5" customHeight="1">
      <c r="A45" s="60" t="s">
        <v>488</v>
      </c>
      <c r="B45" s="222"/>
      <c r="C45" s="61"/>
      <c r="D45" s="63"/>
      <c r="E45" s="64"/>
      <c r="F45" s="65"/>
      <c r="G45" s="65"/>
      <c r="H45" s="66"/>
      <c r="I45" s="120" t="s">
        <v>40</v>
      </c>
      <c r="J45" s="68"/>
      <c r="K45" s="68"/>
      <c r="L45" s="121" t="str">
        <f>HYPERLINK("https://youtu.be/gwdJJWiYLBM","link")</f>
        <v>link</v>
      </c>
      <c r="M45" s="68"/>
      <c r="N45" s="70"/>
      <c r="O45" s="70"/>
      <c r="P45" s="123" t="str">
        <f>HYPERLINK("https://www.youtube.com/watch?v=oIUWW9-L2KY&amp;feature=youtu.be","Link")</f>
        <v>Link</v>
      </c>
      <c r="Q45" s="135"/>
      <c r="R45" s="151"/>
      <c r="S45" s="74"/>
      <c r="T45" s="159" t="s">
        <v>42</v>
      </c>
      <c r="U45" s="76"/>
      <c r="V45" s="77"/>
      <c r="W45" s="78"/>
      <c r="X45" s="78"/>
      <c r="Y45" s="126"/>
      <c r="Z45" s="127"/>
      <c r="AA45" s="127"/>
      <c r="AB45" s="207" t="s">
        <v>60</v>
      </c>
      <c r="AC45" s="83"/>
      <c r="AD45" s="130"/>
      <c r="AE45" s="130"/>
      <c r="AF45" s="172" t="s">
        <v>489</v>
      </c>
      <c r="AG45" s="141"/>
      <c r="AH45" s="88"/>
      <c r="AI45" s="89" t="s">
        <v>490</v>
      </c>
      <c r="AJ45" s="88"/>
      <c r="AK45" s="90"/>
      <c r="AL45" s="90"/>
      <c r="AM45" s="90"/>
      <c r="AN45" s="90"/>
      <c r="AO45" s="91"/>
      <c r="AP45" s="91"/>
      <c r="AQ45" s="95" t="s">
        <v>491</v>
      </c>
      <c r="AR45" s="91"/>
      <c r="AS45" s="94"/>
      <c r="AT45" s="94"/>
      <c r="AU45" s="167" t="s">
        <v>492</v>
      </c>
      <c r="AV45" s="94"/>
      <c r="AW45" s="96"/>
      <c r="AX45" s="96"/>
      <c r="AY45" s="217" t="s">
        <v>493</v>
      </c>
      <c r="AZ45" s="96"/>
      <c r="BA45" s="97"/>
      <c r="BB45" s="97"/>
      <c r="BC45" s="217" t="s">
        <v>494</v>
      </c>
      <c r="BD45" s="97"/>
      <c r="BE45" s="98"/>
      <c r="BF45" s="98"/>
      <c r="BG45" s="217" t="s">
        <v>495</v>
      </c>
      <c r="BH45" s="98"/>
      <c r="BI45" s="99"/>
      <c r="BJ45" s="99"/>
      <c r="BK45" s="218" t="s">
        <v>496</v>
      </c>
      <c r="BL45" s="99"/>
      <c r="BM45" s="100"/>
      <c r="BN45" s="100"/>
      <c r="BO45" s="198" t="s">
        <v>497</v>
      </c>
      <c r="BP45" s="100"/>
      <c r="BQ45" s="101"/>
      <c r="BR45" s="101"/>
      <c r="BS45" s="165" t="s">
        <v>497</v>
      </c>
      <c r="BT45" s="101"/>
      <c r="BU45" s="102"/>
      <c r="BV45" s="102"/>
      <c r="BW45" s="89" t="s">
        <v>498</v>
      </c>
      <c r="BX45" s="102"/>
      <c r="BY45" s="103"/>
      <c r="BZ45" s="103"/>
      <c r="CA45" s="89" t="s">
        <v>499</v>
      </c>
      <c r="CB45" s="103"/>
      <c r="CC45" s="104"/>
      <c r="CD45" s="104"/>
      <c r="CE45" s="104"/>
      <c r="CF45" s="104"/>
      <c r="CG45" s="105"/>
      <c r="CH45" s="105"/>
      <c r="CI45" s="105"/>
      <c r="CJ45" s="105"/>
      <c r="CK45" s="106"/>
      <c r="CL45" s="106"/>
      <c r="CM45" s="167" t="s">
        <v>500</v>
      </c>
      <c r="CN45" s="106"/>
      <c r="CO45" s="107"/>
      <c r="CP45" s="107"/>
      <c r="CQ45" s="167" t="s">
        <v>501</v>
      </c>
      <c r="CR45" s="107"/>
      <c r="CS45" s="108"/>
      <c r="CT45" s="108"/>
      <c r="CU45" s="167" t="s">
        <v>502</v>
      </c>
      <c r="CV45" s="108"/>
      <c r="CW45" s="109"/>
      <c r="CX45" s="109"/>
      <c r="CY45" s="167" t="s">
        <v>503</v>
      </c>
      <c r="CZ45" s="109"/>
      <c r="DA45" s="110"/>
      <c r="DB45" s="110"/>
      <c r="DC45" s="110"/>
      <c r="DD45" s="110"/>
      <c r="DE45" s="111"/>
      <c r="DF45" s="111"/>
      <c r="DG45" s="219" t="s">
        <v>504</v>
      </c>
      <c r="DH45" s="111"/>
      <c r="DI45" s="68"/>
      <c r="DJ45" s="68"/>
      <c r="DK45" s="167" t="s">
        <v>505</v>
      </c>
      <c r="DL45" s="68"/>
      <c r="DM45" s="112"/>
      <c r="DN45" s="112"/>
      <c r="DO45" s="112"/>
      <c r="DP45" s="112"/>
      <c r="DQ45" s="113"/>
      <c r="DR45" s="113"/>
      <c r="DS45" s="167" t="s">
        <v>506</v>
      </c>
      <c r="DT45" s="113"/>
      <c r="DU45" s="114"/>
      <c r="DV45" s="114"/>
      <c r="DW45" s="114"/>
      <c r="DX45" s="114"/>
      <c r="DY45" s="115" t="s">
        <v>57</v>
      </c>
      <c r="DZ45" s="115" t="s">
        <v>57</v>
      </c>
      <c r="EA45" s="116" t="s">
        <v>57</v>
      </c>
      <c r="EB45" s="19"/>
      <c r="EC45" s="115" t="s">
        <v>57</v>
      </c>
    </row>
    <row r="46" ht="227.25" customHeight="1">
      <c r="A46" s="60" t="s">
        <v>507</v>
      </c>
      <c r="B46" s="64"/>
      <c r="C46" s="64"/>
      <c r="D46" s="63"/>
      <c r="E46" s="64"/>
      <c r="F46" s="65"/>
      <c r="G46" s="65"/>
      <c r="H46" s="66"/>
      <c r="I46" s="65"/>
      <c r="J46" s="68"/>
      <c r="K46" s="68"/>
      <c r="L46" s="68"/>
      <c r="M46" s="68"/>
      <c r="N46" s="70"/>
      <c r="O46" s="70"/>
      <c r="P46" s="223" t="s">
        <v>508</v>
      </c>
      <c r="Q46" s="224" t="s">
        <v>509</v>
      </c>
      <c r="R46" s="151"/>
      <c r="S46" s="74"/>
      <c r="T46" s="159" t="s">
        <v>42</v>
      </c>
      <c r="U46" s="76"/>
      <c r="V46" s="77"/>
      <c r="W46" s="78"/>
      <c r="X46" s="78"/>
      <c r="Y46" s="126"/>
      <c r="Z46" s="127"/>
      <c r="AA46" s="127"/>
      <c r="AB46" s="127"/>
      <c r="AC46" s="129"/>
      <c r="AD46" s="130"/>
      <c r="AE46" s="130"/>
      <c r="AF46" s="130"/>
      <c r="AG46" s="136"/>
      <c r="AH46" s="88"/>
      <c r="AI46" s="88"/>
      <c r="AJ46" s="88"/>
      <c r="AK46" s="90"/>
      <c r="AL46" s="90"/>
      <c r="AM46" s="90"/>
      <c r="AN46" s="90"/>
      <c r="AO46" s="91"/>
      <c r="AP46" s="91"/>
      <c r="AQ46" s="92" t="s">
        <v>510</v>
      </c>
      <c r="AR46" s="91"/>
      <c r="AS46" s="94"/>
      <c r="AT46" s="94"/>
      <c r="AU46" s="94"/>
      <c r="AV46" s="94"/>
      <c r="AW46" s="96"/>
      <c r="AX46" s="96"/>
      <c r="AY46" s="96"/>
      <c r="AZ46" s="96"/>
      <c r="BA46" s="97"/>
      <c r="BB46" s="97"/>
      <c r="BC46" s="97"/>
      <c r="BD46" s="97"/>
      <c r="BE46" s="98"/>
      <c r="BF46" s="98"/>
      <c r="BG46" s="98"/>
      <c r="BH46" s="98"/>
      <c r="BI46" s="99"/>
      <c r="BJ46" s="99"/>
      <c r="BK46" s="99"/>
      <c r="BL46" s="99"/>
      <c r="BM46" s="100"/>
      <c r="BN46" s="100"/>
      <c r="BO46" s="100"/>
      <c r="BP46" s="100"/>
      <c r="BQ46" s="101"/>
      <c r="BR46" s="101"/>
      <c r="BS46" s="101"/>
      <c r="BT46" s="101"/>
      <c r="BU46" s="102"/>
      <c r="BV46" s="102"/>
      <c r="BW46" s="102"/>
      <c r="BX46" s="102"/>
      <c r="BY46" s="103"/>
      <c r="BZ46" s="103"/>
      <c r="CA46" s="103"/>
      <c r="CB46" s="103"/>
      <c r="CC46" s="104"/>
      <c r="CD46" s="104"/>
      <c r="CE46" s="104"/>
      <c r="CF46" s="104"/>
      <c r="CG46" s="105"/>
      <c r="CH46" s="105"/>
      <c r="CI46" s="105"/>
      <c r="CJ46" s="105"/>
      <c r="CK46" s="106"/>
      <c r="CL46" s="106"/>
      <c r="CM46" s="106"/>
      <c r="CN46" s="106"/>
      <c r="CO46" s="107"/>
      <c r="CP46" s="107"/>
      <c r="CQ46" s="107"/>
      <c r="CR46" s="107"/>
      <c r="CS46" s="108"/>
      <c r="CT46" s="108"/>
      <c r="CU46" s="108"/>
      <c r="CV46" s="108"/>
      <c r="CW46" s="109"/>
      <c r="CX46" s="109"/>
      <c r="CY46" s="109"/>
      <c r="CZ46" s="109"/>
      <c r="DA46" s="110"/>
      <c r="DB46" s="110"/>
      <c r="DC46" s="110"/>
      <c r="DD46" s="110"/>
      <c r="DE46" s="111"/>
      <c r="DF46" s="111"/>
      <c r="DG46" s="111"/>
      <c r="DH46" s="111"/>
      <c r="DI46" s="68"/>
      <c r="DJ46" s="68"/>
      <c r="DK46" s="68"/>
      <c r="DL46" s="68"/>
      <c r="DM46" s="112"/>
      <c r="DN46" s="112"/>
      <c r="DO46" s="112"/>
      <c r="DP46" s="112"/>
      <c r="DQ46" s="113"/>
      <c r="DR46" s="113"/>
      <c r="DS46" s="113"/>
      <c r="DT46" s="113"/>
      <c r="DU46" s="114"/>
      <c r="DV46" s="114"/>
      <c r="DW46" s="114"/>
      <c r="DX46" s="114"/>
      <c r="DY46" s="115" t="s">
        <v>57</v>
      </c>
      <c r="DZ46" s="115" t="s">
        <v>57</v>
      </c>
      <c r="EA46" s="116" t="s">
        <v>57</v>
      </c>
      <c r="EB46" s="19"/>
      <c r="EC46" s="115" t="s">
        <v>57</v>
      </c>
    </row>
    <row r="47" ht="120.75" customHeight="1">
      <c r="A47" s="225" t="s">
        <v>511</v>
      </c>
      <c r="B47" s="226"/>
      <c r="C47" s="226"/>
      <c r="D47" s="227"/>
      <c r="E47" s="228"/>
      <c r="F47" s="229"/>
      <c r="G47" s="229"/>
      <c r="H47" s="230" t="str">
        <f>HYPERLINK("https://vimeo.com/244090920/555dbbd599","https://vimeo.com/244090920/555dbbd599")</f>
        <v>https://vimeo.com/244090920/555dbbd599</v>
      </c>
      <c r="I47" s="231" t="s">
        <v>40</v>
      </c>
      <c r="J47" s="232"/>
      <c r="K47" s="232"/>
      <c r="L47" s="233" t="str">
        <f>HYPERLINK("https://youtu.be/sUPvZGuEoZs","link")</f>
        <v>link</v>
      </c>
      <c r="M47" s="232"/>
      <c r="N47" s="234"/>
      <c r="O47" s="234"/>
      <c r="P47" s="235" t="str">
        <f>HYPERLINK("https://www.youtube.com/watch?v=8YaMua5g_ko&amp;feature=youtu.be","Link")</f>
        <v>Link</v>
      </c>
      <c r="Q47" s="236" t="str">
        <f>HYPERLINK("https://www.youtube.com/watch?v=okH3uKJayA0&amp;feature=youtu.be","Link")</f>
        <v>Link</v>
      </c>
      <c r="R47" s="237"/>
      <c r="S47" s="238"/>
      <c r="T47" s="239" t="s">
        <v>42</v>
      </c>
      <c r="U47" s="240"/>
      <c r="V47" s="241"/>
      <c r="W47" s="242"/>
      <c r="X47" s="242"/>
      <c r="Y47" s="243"/>
      <c r="Z47" s="244"/>
      <c r="AA47" s="244"/>
      <c r="AB47" s="244"/>
      <c r="AC47" s="245"/>
      <c r="AD47" s="246"/>
      <c r="AE47" s="246"/>
      <c r="AF47" s="247" t="s">
        <v>512</v>
      </c>
      <c r="AG47" s="248"/>
      <c r="AH47" s="249"/>
      <c r="AI47" s="250" t="s">
        <v>513</v>
      </c>
      <c r="AJ47" s="249"/>
      <c r="AK47" s="251"/>
      <c r="AL47" s="251"/>
      <c r="AM47" s="251"/>
      <c r="AN47" s="251"/>
      <c r="AO47" s="252"/>
      <c r="AP47" s="252"/>
      <c r="AQ47" s="149" t="s">
        <v>514</v>
      </c>
      <c r="AR47" s="252"/>
      <c r="AS47" s="253"/>
      <c r="AT47" s="253"/>
      <c r="AU47" s="254" t="s">
        <v>515</v>
      </c>
      <c r="AV47" s="253"/>
      <c r="AW47" s="255"/>
      <c r="AX47" s="255"/>
      <c r="AY47" s="255"/>
      <c r="AZ47" s="96"/>
      <c r="BA47" s="97"/>
      <c r="BB47" s="97"/>
      <c r="BC47" s="256"/>
      <c r="BD47" s="97"/>
      <c r="BE47" s="98"/>
      <c r="BF47" s="98"/>
      <c r="BG47" s="256"/>
      <c r="BH47" s="98"/>
      <c r="BI47" s="99"/>
      <c r="BJ47" s="99"/>
      <c r="BK47" s="257"/>
      <c r="BL47" s="99"/>
      <c r="BM47" s="100"/>
      <c r="BN47" s="100"/>
      <c r="BO47" s="100"/>
      <c r="BP47" s="100"/>
      <c r="BQ47" s="101"/>
      <c r="BR47" s="101"/>
      <c r="BS47" s="258"/>
      <c r="BT47" s="101"/>
      <c r="BU47" s="102"/>
      <c r="BV47" s="102"/>
      <c r="BW47" s="55"/>
      <c r="BX47" s="102"/>
      <c r="BY47" s="103"/>
      <c r="BZ47" s="103"/>
      <c r="CA47" s="55"/>
      <c r="CB47" s="103"/>
      <c r="CC47" s="104"/>
      <c r="CD47" s="104"/>
      <c r="CE47" s="55"/>
      <c r="CF47" s="104"/>
      <c r="CG47" s="105"/>
      <c r="CH47" s="105"/>
      <c r="CI47" s="259"/>
      <c r="CJ47" s="105"/>
      <c r="CK47" s="106"/>
      <c r="CL47" s="106"/>
      <c r="CM47" s="192"/>
      <c r="CN47" s="106"/>
      <c r="CO47" s="107"/>
      <c r="CP47" s="107"/>
      <c r="CQ47" s="260"/>
      <c r="CR47" s="107"/>
      <c r="CS47" s="108"/>
      <c r="CT47" s="108"/>
      <c r="CU47" s="204"/>
      <c r="CV47" s="108"/>
      <c r="CW47" s="109"/>
      <c r="CX47" s="109"/>
      <c r="CY47" s="204"/>
      <c r="CZ47" s="109"/>
      <c r="DA47" s="110"/>
      <c r="DB47" s="110"/>
      <c r="DC47" s="204"/>
      <c r="DD47" s="110"/>
      <c r="DE47" s="111"/>
      <c r="DF47" s="111"/>
      <c r="DG47" s="111"/>
      <c r="DH47" s="111"/>
      <c r="DI47" s="68"/>
      <c r="DJ47" s="68"/>
      <c r="DK47" s="204"/>
      <c r="DL47" s="68"/>
      <c r="DM47" s="112"/>
      <c r="DN47" s="112"/>
      <c r="DO47" s="112"/>
      <c r="DP47" s="112"/>
      <c r="DQ47" s="113"/>
      <c r="DR47" s="113"/>
      <c r="DS47" s="204"/>
      <c r="DT47" s="113"/>
      <c r="DU47" s="114"/>
      <c r="DV47" s="114"/>
      <c r="DW47" s="114"/>
      <c r="DX47" s="114"/>
      <c r="DY47" s="115"/>
      <c r="DZ47" s="115"/>
      <c r="EA47" s="115"/>
      <c r="EB47" s="115"/>
      <c r="EC47" s="115"/>
    </row>
    <row r="48" ht="140.25" customHeight="1">
      <c r="A48" s="44"/>
      <c r="B48" s="44"/>
      <c r="C48" s="44"/>
      <c r="D48" s="44"/>
      <c r="E48" s="44"/>
      <c r="F48" s="44"/>
      <c r="G48" s="44"/>
      <c r="H48" s="44"/>
      <c r="I48" s="44"/>
      <c r="J48" s="44"/>
      <c r="K48" s="44"/>
      <c r="L48" s="44"/>
      <c r="M48" s="44"/>
      <c r="N48" s="44"/>
      <c r="O48" s="44"/>
      <c r="P48" s="44"/>
      <c r="Q48" s="7"/>
      <c r="R48" s="44"/>
      <c r="S48" s="44"/>
      <c r="T48" s="44"/>
      <c r="U48" s="261"/>
      <c r="V48" s="262"/>
      <c r="W48" s="44"/>
      <c r="X48" s="44"/>
      <c r="Y48" s="263"/>
      <c r="Z48" s="264"/>
      <c r="AA48" s="264"/>
      <c r="AB48" s="264"/>
      <c r="AC48" s="264"/>
      <c r="AD48" s="264"/>
      <c r="AE48" s="264"/>
      <c r="AF48" s="264"/>
      <c r="AG48" s="265"/>
      <c r="AH48" s="44"/>
      <c r="AI48" s="44"/>
      <c r="AJ48" s="44"/>
      <c r="AK48" s="44"/>
      <c r="AL48" s="44"/>
      <c r="AM48" s="44"/>
      <c r="AN48" s="44"/>
      <c r="AO48" s="44"/>
      <c r="AP48" s="44"/>
      <c r="AQ48" s="133" t="s">
        <v>516</v>
      </c>
      <c r="AR48" s="44"/>
      <c r="AS48" s="44"/>
      <c r="AT48" s="44"/>
      <c r="AU48" s="44"/>
      <c r="AV48" s="44"/>
      <c r="AW48" s="44"/>
      <c r="AX48" s="44"/>
      <c r="AY48" s="44"/>
      <c r="AZ48" s="96"/>
      <c r="BA48" s="97"/>
      <c r="BB48" s="97"/>
      <c r="BC48" s="217" t="s">
        <v>517</v>
      </c>
      <c r="BD48" s="97"/>
      <c r="BE48" s="98"/>
      <c r="BF48" s="98"/>
      <c r="BG48" s="217" t="s">
        <v>518</v>
      </c>
      <c r="BH48" s="98"/>
      <c r="BI48" s="99"/>
      <c r="BJ48" s="99"/>
      <c r="BK48" s="218" t="s">
        <v>519</v>
      </c>
      <c r="BL48" s="99"/>
      <c r="BM48" s="100"/>
      <c r="BN48" s="100"/>
      <c r="BO48" s="100"/>
      <c r="BP48" s="100"/>
      <c r="BQ48" s="101"/>
      <c r="BR48" s="101"/>
      <c r="BS48" s="266" t="s">
        <v>520</v>
      </c>
      <c r="BT48" s="101"/>
      <c r="BU48" s="102"/>
      <c r="BV48" s="102"/>
      <c r="BW48" s="89" t="s">
        <v>521</v>
      </c>
      <c r="BX48" s="102"/>
      <c r="BY48" s="103"/>
      <c r="BZ48" s="103"/>
      <c r="CA48" s="89" t="s">
        <v>522</v>
      </c>
      <c r="CB48" s="103"/>
      <c r="CC48" s="104"/>
      <c r="CD48" s="104"/>
      <c r="CE48" s="89" t="s">
        <v>523</v>
      </c>
      <c r="CF48" s="104"/>
      <c r="CG48" s="105"/>
      <c r="CH48" s="105"/>
      <c r="CI48" s="267" t="s">
        <v>524</v>
      </c>
      <c r="CJ48" s="105"/>
      <c r="CK48" s="106"/>
      <c r="CL48" s="106"/>
      <c r="CM48" s="268" t="s">
        <v>525</v>
      </c>
      <c r="CN48" s="106"/>
      <c r="CO48" s="107"/>
      <c r="CP48" s="107"/>
      <c r="CQ48" s="269" t="s">
        <v>526</v>
      </c>
      <c r="CR48" s="107"/>
      <c r="CS48" s="108"/>
      <c r="CT48" s="108"/>
      <c r="CU48" s="167" t="s">
        <v>527</v>
      </c>
      <c r="CV48" s="108"/>
      <c r="CW48" s="109"/>
      <c r="CX48" s="109"/>
      <c r="CY48" s="167" t="s">
        <v>528</v>
      </c>
      <c r="CZ48" s="109"/>
      <c r="DA48" s="110"/>
      <c r="DB48" s="110"/>
      <c r="DC48" s="167" t="s">
        <v>529</v>
      </c>
      <c r="DD48" s="110"/>
      <c r="DE48" s="111"/>
      <c r="DF48" s="111"/>
      <c r="DG48" s="111"/>
      <c r="DH48" s="111"/>
      <c r="DI48" s="68"/>
      <c r="DJ48" s="68"/>
      <c r="DK48" s="167" t="s">
        <v>530</v>
      </c>
      <c r="DL48" s="68"/>
      <c r="DM48" s="112"/>
      <c r="DN48" s="112"/>
      <c r="DO48" s="112"/>
      <c r="DP48" s="112"/>
      <c r="DQ48" s="113"/>
      <c r="DR48" s="113"/>
      <c r="DS48" s="167" t="s">
        <v>531</v>
      </c>
      <c r="DT48" s="113"/>
      <c r="DU48" s="114"/>
      <c r="DV48" s="114"/>
      <c r="DW48" s="114"/>
      <c r="DX48" s="114"/>
      <c r="DY48" s="115" t="s">
        <v>57</v>
      </c>
      <c r="DZ48" s="115" t="s">
        <v>57</v>
      </c>
      <c r="EA48" s="116" t="s">
        <v>57</v>
      </c>
      <c r="EB48" s="19"/>
      <c r="EC48" s="115" t="s">
        <v>57</v>
      </c>
    </row>
    <row r="49" ht="258.0" customHeight="1">
      <c r="A49" s="60" t="s">
        <v>532</v>
      </c>
      <c r="B49" s="61"/>
      <c r="C49" s="61"/>
      <c r="D49" s="63"/>
      <c r="E49" s="64"/>
      <c r="F49" s="65"/>
      <c r="G49" s="65"/>
      <c r="H49" s="66"/>
      <c r="I49" s="120" t="s">
        <v>40</v>
      </c>
      <c r="J49" s="68"/>
      <c r="K49" s="68"/>
      <c r="L49" s="68"/>
      <c r="M49" s="68"/>
      <c r="N49" s="61"/>
      <c r="O49" s="122" t="s">
        <v>533</v>
      </c>
      <c r="P49" s="123" t="str">
        <f>HYPERLINK("https://www.youtube.com/watch?v=scO3YwzqkuE&amp;feature=youtu.be","Link")</f>
        <v>Link</v>
      </c>
      <c r="Q49" s="135"/>
      <c r="R49" s="151"/>
      <c r="S49" s="74"/>
      <c r="T49" s="159" t="s">
        <v>42</v>
      </c>
      <c r="U49" s="76"/>
      <c r="V49" s="77"/>
      <c r="W49" s="78"/>
      <c r="X49" s="78"/>
      <c r="Y49" s="152" t="s">
        <v>534</v>
      </c>
      <c r="Z49" s="127"/>
      <c r="AA49" s="127"/>
      <c r="AB49" s="127"/>
      <c r="AC49" s="129"/>
      <c r="AD49" s="130"/>
      <c r="AE49" s="130"/>
      <c r="AF49" s="130"/>
      <c r="AG49" s="136"/>
      <c r="AH49" s="88"/>
      <c r="AI49" s="89" t="s">
        <v>535</v>
      </c>
      <c r="AJ49" s="88"/>
      <c r="AK49" s="90"/>
      <c r="AL49" s="90"/>
      <c r="AM49" s="90"/>
      <c r="AN49" s="90"/>
      <c r="AO49" s="91"/>
      <c r="AP49" s="91"/>
      <c r="AQ49" s="92" t="s">
        <v>536</v>
      </c>
      <c r="AR49" s="91"/>
      <c r="AS49" s="94"/>
      <c r="AT49" s="94"/>
      <c r="AU49" s="217" t="s">
        <v>537</v>
      </c>
      <c r="AV49" s="94"/>
      <c r="AW49" s="96"/>
      <c r="AX49" s="96"/>
      <c r="AY49" s="96"/>
      <c r="AZ49" s="96"/>
      <c r="BA49" s="97"/>
      <c r="BB49" s="97"/>
      <c r="BC49" s="217" t="s">
        <v>538</v>
      </c>
      <c r="BD49" s="97"/>
      <c r="BE49" s="98"/>
      <c r="BF49" s="98"/>
      <c r="BG49" s="217" t="s">
        <v>539</v>
      </c>
      <c r="BH49" s="98"/>
      <c r="BI49" s="99"/>
      <c r="BJ49" s="99"/>
      <c r="BK49" s="99"/>
      <c r="BL49" s="99"/>
      <c r="BM49" s="100"/>
      <c r="BN49" s="100"/>
      <c r="BO49" s="100"/>
      <c r="BP49" s="100"/>
      <c r="BQ49" s="101"/>
      <c r="BR49" s="101"/>
      <c r="BS49" s="266" t="s">
        <v>540</v>
      </c>
      <c r="BT49" s="101"/>
      <c r="BU49" s="102"/>
      <c r="BV49" s="102"/>
      <c r="BW49" s="89" t="s">
        <v>541</v>
      </c>
      <c r="BX49" s="102"/>
      <c r="BY49" s="103"/>
      <c r="BZ49" s="103"/>
      <c r="CA49" s="103"/>
      <c r="CB49" s="103"/>
      <c r="CC49" s="104"/>
      <c r="CD49" s="104"/>
      <c r="CE49" s="104"/>
      <c r="CF49" s="104"/>
      <c r="CG49" s="105"/>
      <c r="CH49" s="105"/>
      <c r="CI49" s="105"/>
      <c r="CJ49" s="105"/>
      <c r="CK49" s="106"/>
      <c r="CL49" s="106"/>
      <c r="CM49" s="268" t="s">
        <v>542</v>
      </c>
      <c r="CN49" s="106"/>
      <c r="CO49" s="107"/>
      <c r="CP49" s="107"/>
      <c r="CQ49" s="107"/>
      <c r="CR49" s="107"/>
      <c r="CS49" s="108"/>
      <c r="CT49" s="108"/>
      <c r="CU49" s="167" t="s">
        <v>543</v>
      </c>
      <c r="CV49" s="108"/>
      <c r="CW49" s="109"/>
      <c r="CX49" s="109"/>
      <c r="CY49" s="167" t="s">
        <v>544</v>
      </c>
      <c r="CZ49" s="109"/>
      <c r="DA49" s="110"/>
      <c r="DB49" s="110"/>
      <c r="DC49" s="110"/>
      <c r="DD49" s="110"/>
      <c r="DE49" s="111"/>
      <c r="DF49" s="111"/>
      <c r="DG49" s="111"/>
      <c r="DH49" s="111"/>
      <c r="DI49" s="68"/>
      <c r="DJ49" s="68"/>
      <c r="DK49" s="167" t="s">
        <v>545</v>
      </c>
      <c r="DL49" s="68"/>
      <c r="DM49" s="112"/>
      <c r="DN49" s="112"/>
      <c r="DO49" s="112"/>
      <c r="DP49" s="112"/>
      <c r="DQ49" s="113"/>
      <c r="DR49" s="113"/>
      <c r="DS49" s="167" t="s">
        <v>546</v>
      </c>
      <c r="DT49" s="113"/>
      <c r="DU49" s="114"/>
      <c r="DV49" s="114"/>
      <c r="DW49" s="114"/>
      <c r="DX49" s="114"/>
      <c r="DY49" s="115" t="s">
        <v>57</v>
      </c>
      <c r="DZ49" s="115" t="s">
        <v>57</v>
      </c>
      <c r="EA49" s="116" t="s">
        <v>57</v>
      </c>
      <c r="EB49" s="19"/>
      <c r="EC49" s="115" t="s">
        <v>57</v>
      </c>
    </row>
    <row r="50" ht="272.25" customHeight="1">
      <c r="A50" s="60" t="s">
        <v>547</v>
      </c>
      <c r="B50" s="61"/>
      <c r="C50" s="61"/>
      <c r="D50" s="63"/>
      <c r="E50" s="64"/>
      <c r="F50" s="65"/>
      <c r="G50" s="65"/>
      <c r="H50" s="66"/>
      <c r="I50" s="120" t="s">
        <v>40</v>
      </c>
      <c r="J50" s="68"/>
      <c r="K50" s="68"/>
      <c r="L50" s="68"/>
      <c r="M50" s="68"/>
      <c r="N50" s="61"/>
      <c r="O50" s="122" t="s">
        <v>548</v>
      </c>
      <c r="P50" s="123" t="str">
        <f>HYPERLINK("https://www.youtube.com/watch?v=CXhd_lbf6rw&amp;feature=youtu.be","Link")</f>
        <v>Link</v>
      </c>
      <c r="Q50" s="135"/>
      <c r="R50" s="151"/>
      <c r="S50" s="74"/>
      <c r="T50" s="159" t="s">
        <v>42</v>
      </c>
      <c r="U50" s="76"/>
      <c r="V50" s="77"/>
      <c r="W50" s="78"/>
      <c r="X50" s="78"/>
      <c r="Y50" s="152" t="s">
        <v>549</v>
      </c>
      <c r="Z50" s="127"/>
      <c r="AA50" s="127"/>
      <c r="AB50" s="127"/>
      <c r="AC50" s="129"/>
      <c r="AD50" s="130"/>
      <c r="AE50" s="130"/>
      <c r="AF50" s="130"/>
      <c r="AG50" s="136"/>
      <c r="AH50" s="88"/>
      <c r="AI50" s="89" t="s">
        <v>550</v>
      </c>
      <c r="AJ50" s="88"/>
      <c r="AK50" s="90"/>
      <c r="AL50" s="90"/>
      <c r="AM50" s="90"/>
      <c r="AN50" s="90"/>
      <c r="AO50" s="91"/>
      <c r="AP50" s="91"/>
      <c r="AQ50" s="92" t="s">
        <v>551</v>
      </c>
      <c r="AR50" s="91"/>
      <c r="AS50" s="94"/>
      <c r="AT50" s="94"/>
      <c r="AU50" s="217" t="s">
        <v>552</v>
      </c>
      <c r="AV50" s="94"/>
      <c r="AW50" s="96"/>
      <c r="AX50" s="96"/>
      <c r="AY50" s="96"/>
      <c r="AZ50" s="96"/>
      <c r="BA50" s="97"/>
      <c r="BB50" s="97"/>
      <c r="BC50" s="217" t="s">
        <v>553</v>
      </c>
      <c r="BD50" s="97"/>
      <c r="BE50" s="98"/>
      <c r="BF50" s="98"/>
      <c r="BG50" s="217" t="s">
        <v>554</v>
      </c>
      <c r="BH50" s="98"/>
      <c r="BI50" s="99"/>
      <c r="BJ50" s="99"/>
      <c r="BK50" s="99"/>
      <c r="BL50" s="99"/>
      <c r="BM50" s="100"/>
      <c r="BN50" s="100"/>
      <c r="BO50" s="100"/>
      <c r="BP50" s="100"/>
      <c r="BQ50" s="101"/>
      <c r="BR50" s="101"/>
      <c r="BS50" s="266" t="s">
        <v>555</v>
      </c>
      <c r="BT50" s="101"/>
      <c r="BU50" s="102"/>
      <c r="BV50" s="102"/>
      <c r="BW50" s="89" t="s">
        <v>556</v>
      </c>
      <c r="BX50" s="102"/>
      <c r="BY50" s="103"/>
      <c r="BZ50" s="103"/>
      <c r="CA50" s="103"/>
      <c r="CB50" s="103"/>
      <c r="CC50" s="104"/>
      <c r="CD50" s="104"/>
      <c r="CE50" s="104"/>
      <c r="CF50" s="104"/>
      <c r="CG50" s="105"/>
      <c r="CH50" s="105"/>
      <c r="CI50" s="105"/>
      <c r="CJ50" s="105"/>
      <c r="CK50" s="106"/>
      <c r="CL50" s="106"/>
      <c r="CM50" s="268" t="s">
        <v>557</v>
      </c>
      <c r="CN50" s="106"/>
      <c r="CO50" s="107"/>
      <c r="CP50" s="107"/>
      <c r="CQ50" s="107"/>
      <c r="CR50" s="107"/>
      <c r="CS50" s="108"/>
      <c r="CT50" s="108"/>
      <c r="CU50" s="167" t="s">
        <v>558</v>
      </c>
      <c r="CV50" s="108"/>
      <c r="CW50" s="109"/>
      <c r="CX50" s="109"/>
      <c r="CY50" s="167" t="s">
        <v>559</v>
      </c>
      <c r="CZ50" s="109"/>
      <c r="DA50" s="110"/>
      <c r="DB50" s="110"/>
      <c r="DC50" s="110"/>
      <c r="DD50" s="110"/>
      <c r="DE50" s="111"/>
      <c r="DF50" s="111"/>
      <c r="DG50" s="219" t="s">
        <v>560</v>
      </c>
      <c r="DH50" s="111"/>
      <c r="DI50" s="68"/>
      <c r="DJ50" s="68"/>
      <c r="DK50" s="167" t="s">
        <v>561</v>
      </c>
      <c r="DL50" s="68"/>
      <c r="DM50" s="112"/>
      <c r="DN50" s="112"/>
      <c r="DO50" s="112"/>
      <c r="DP50" s="112"/>
      <c r="DQ50" s="113"/>
      <c r="DR50" s="113"/>
      <c r="DS50" s="167" t="s">
        <v>562</v>
      </c>
      <c r="DT50" s="113"/>
      <c r="DU50" s="114"/>
      <c r="DV50" s="114"/>
      <c r="DW50" s="114"/>
      <c r="DX50" s="114"/>
      <c r="DY50" s="115" t="s">
        <v>57</v>
      </c>
      <c r="DZ50" s="115" t="s">
        <v>57</v>
      </c>
      <c r="EA50" s="116" t="s">
        <v>57</v>
      </c>
      <c r="EB50" s="19"/>
      <c r="EC50" s="115" t="s">
        <v>57</v>
      </c>
    </row>
    <row r="51" ht="330.0" customHeight="1">
      <c r="A51" s="60" t="s">
        <v>563</v>
      </c>
      <c r="B51" s="74"/>
      <c r="C51" s="61"/>
      <c r="D51" s="63"/>
      <c r="E51" s="64"/>
      <c r="F51" s="65"/>
      <c r="G51" s="65"/>
      <c r="H51" s="119" t="str">
        <f>HYPERLINK("https://vimeo.com/244090902/356f96f499","https://vimeo.com/244090902/356f96f499")</f>
        <v>https://vimeo.com/244090902/356f96f499</v>
      </c>
      <c r="I51" s="120" t="s">
        <v>40</v>
      </c>
      <c r="J51" s="68"/>
      <c r="K51" s="68"/>
      <c r="L51" s="68"/>
      <c r="M51" s="68"/>
      <c r="N51" s="61"/>
      <c r="O51" s="122" t="s">
        <v>564</v>
      </c>
      <c r="P51" s="123" t="str">
        <f>HYPERLINK("https://www.youtube.com/watch?v=OsT_643r5aE&amp;feature=youtu.be","Link")</f>
        <v>Link</v>
      </c>
      <c r="Q51" s="135"/>
      <c r="R51" s="151"/>
      <c r="S51" s="74"/>
      <c r="T51" s="270" t="s">
        <v>42</v>
      </c>
      <c r="U51" s="76"/>
      <c r="V51" s="77"/>
      <c r="W51" s="78"/>
      <c r="X51" s="78"/>
      <c r="Y51" s="126"/>
      <c r="Z51" s="127"/>
      <c r="AA51" s="127"/>
      <c r="AB51" s="127"/>
      <c r="AC51" s="129"/>
      <c r="AD51" s="130"/>
      <c r="AE51" s="130"/>
      <c r="AF51" s="130"/>
      <c r="AG51" s="136"/>
      <c r="AH51" s="88"/>
      <c r="AI51" s="88"/>
      <c r="AJ51" s="88"/>
      <c r="AK51" s="90"/>
      <c r="AL51" s="90"/>
      <c r="AM51" s="90"/>
      <c r="AN51" s="90"/>
      <c r="AO51" s="91"/>
      <c r="AP51" s="91"/>
      <c r="AQ51" s="92" t="s">
        <v>565</v>
      </c>
      <c r="AR51" s="91"/>
      <c r="AS51" s="94"/>
      <c r="AT51" s="94"/>
      <c r="AU51" s="94"/>
      <c r="AV51" s="94"/>
      <c r="AW51" s="96"/>
      <c r="AX51" s="96"/>
      <c r="AY51" s="96"/>
      <c r="AZ51" s="96"/>
      <c r="BA51" s="97"/>
      <c r="BB51" s="97"/>
      <c r="BC51" s="97"/>
      <c r="BD51" s="97"/>
      <c r="BE51" s="98"/>
      <c r="BF51" s="98"/>
      <c r="BG51" s="98"/>
      <c r="BH51" s="98"/>
      <c r="BI51" s="99"/>
      <c r="BJ51" s="99"/>
      <c r="BK51" s="99"/>
      <c r="BL51" s="99"/>
      <c r="BM51" s="100"/>
      <c r="BN51" s="100"/>
      <c r="BO51" s="100"/>
      <c r="BP51" s="100"/>
      <c r="BQ51" s="101"/>
      <c r="BR51" s="101"/>
      <c r="BS51" s="101"/>
      <c r="BT51" s="101"/>
      <c r="BU51" s="102"/>
      <c r="BV51" s="102"/>
      <c r="BW51" s="102"/>
      <c r="BX51" s="102"/>
      <c r="BY51" s="103"/>
      <c r="BZ51" s="103"/>
      <c r="CA51" s="103"/>
      <c r="CB51" s="103"/>
      <c r="CC51" s="104"/>
      <c r="CD51" s="104"/>
      <c r="CE51" s="104"/>
      <c r="CF51" s="104"/>
      <c r="CG51" s="105"/>
      <c r="CH51" s="105"/>
      <c r="CI51" s="105"/>
      <c r="CJ51" s="105"/>
      <c r="CK51" s="106"/>
      <c r="CL51" s="106"/>
      <c r="CM51" s="106"/>
      <c r="CN51" s="106"/>
      <c r="CO51" s="107"/>
      <c r="CP51" s="107"/>
      <c r="CQ51" s="107"/>
      <c r="CR51" s="107"/>
      <c r="CS51" s="108"/>
      <c r="CT51" s="108"/>
      <c r="CU51" s="108"/>
      <c r="CV51" s="108"/>
      <c r="CW51" s="109"/>
      <c r="CX51" s="109"/>
      <c r="CY51" s="109"/>
      <c r="CZ51" s="109"/>
      <c r="DA51" s="110"/>
      <c r="DB51" s="110"/>
      <c r="DC51" s="110"/>
      <c r="DD51" s="110"/>
      <c r="DE51" s="111"/>
      <c r="DF51" s="111"/>
      <c r="DG51" s="111"/>
      <c r="DH51" s="111"/>
      <c r="DI51" s="68"/>
      <c r="DJ51" s="68"/>
      <c r="DK51" s="68"/>
      <c r="DL51" s="68"/>
      <c r="DM51" s="112"/>
      <c r="DN51" s="112"/>
      <c r="DO51" s="112"/>
      <c r="DP51" s="112"/>
      <c r="DQ51" s="113"/>
      <c r="DR51" s="113"/>
      <c r="DS51" s="113"/>
      <c r="DT51" s="113"/>
      <c r="DU51" s="114"/>
      <c r="DV51" s="114"/>
      <c r="DW51" s="114"/>
      <c r="DX51" s="114"/>
      <c r="DY51" s="115" t="s">
        <v>57</v>
      </c>
      <c r="DZ51" s="115" t="s">
        <v>57</v>
      </c>
      <c r="EA51" s="116" t="s">
        <v>57</v>
      </c>
      <c r="EB51" s="19"/>
      <c r="EC51" s="115" t="s">
        <v>57</v>
      </c>
    </row>
    <row r="52" ht="229.5" customHeight="1">
      <c r="A52" s="60" t="s">
        <v>566</v>
      </c>
      <c r="B52" s="61"/>
      <c r="C52" s="61"/>
      <c r="D52" s="63"/>
      <c r="E52" s="64"/>
      <c r="F52" s="65"/>
      <c r="G52" s="65"/>
      <c r="H52" s="66"/>
      <c r="I52" s="120" t="s">
        <v>40</v>
      </c>
      <c r="J52" s="68"/>
      <c r="K52" s="68"/>
      <c r="L52" s="68"/>
      <c r="M52" s="68"/>
      <c r="N52" s="70"/>
      <c r="O52" s="70"/>
      <c r="P52" s="123" t="str">
        <f>HYPERLINK("https://www.youtube.com/watch?v=kBU6R7d-r3U&amp;feature=youtu.be","Link")</f>
        <v>Link</v>
      </c>
      <c r="Q52" s="135"/>
      <c r="R52" s="151"/>
      <c r="S52" s="74"/>
      <c r="T52" s="271"/>
      <c r="U52" s="76"/>
      <c r="V52" s="272"/>
      <c r="W52" s="273"/>
      <c r="X52" s="273"/>
      <c r="Y52" s="274"/>
      <c r="Z52" s="127"/>
      <c r="AA52" s="127"/>
      <c r="AB52" s="127"/>
      <c r="AC52" s="129"/>
      <c r="AD52" s="130"/>
      <c r="AE52" s="130"/>
      <c r="AF52" s="275" t="s">
        <v>567</v>
      </c>
      <c r="AG52" s="136"/>
      <c r="AH52" s="88"/>
      <c r="AI52" s="173" t="s">
        <v>568</v>
      </c>
      <c r="AJ52" s="88"/>
      <c r="AK52" s="90"/>
      <c r="AL52" s="90"/>
      <c r="AM52" s="90"/>
      <c r="AN52" s="90"/>
      <c r="AO52" s="91"/>
      <c r="AP52" s="91"/>
      <c r="AQ52" s="92" t="s">
        <v>569</v>
      </c>
      <c r="AR52" s="91"/>
      <c r="AS52" s="94"/>
      <c r="AT52" s="94"/>
      <c r="AU52" s="94"/>
      <c r="AV52" s="94"/>
      <c r="AW52" s="96"/>
      <c r="AX52" s="96"/>
      <c r="AY52" s="96"/>
      <c r="AZ52" s="96"/>
      <c r="BA52" s="97"/>
      <c r="BB52" s="97"/>
      <c r="BC52" s="217" t="s">
        <v>570</v>
      </c>
      <c r="BD52" s="97"/>
      <c r="BE52" s="98"/>
      <c r="BF52" s="98"/>
      <c r="BG52" s="98"/>
      <c r="BH52" s="98"/>
      <c r="BI52" s="99"/>
      <c r="BJ52" s="99"/>
      <c r="BK52" s="218" t="s">
        <v>571</v>
      </c>
      <c r="BL52" s="99"/>
      <c r="BM52" s="100"/>
      <c r="BN52" s="100"/>
      <c r="BO52" s="100"/>
      <c r="BP52" s="100"/>
      <c r="BQ52" s="101"/>
      <c r="BR52" s="101"/>
      <c r="BS52" s="101"/>
      <c r="BT52" s="101"/>
      <c r="BU52" s="102"/>
      <c r="BV52" s="102"/>
      <c r="BW52" s="89" t="s">
        <v>572</v>
      </c>
      <c r="BX52" s="102"/>
      <c r="BY52" s="103"/>
      <c r="BZ52" s="103"/>
      <c r="CA52" s="89" t="s">
        <v>573</v>
      </c>
      <c r="CB52" s="103"/>
      <c r="CC52" s="104"/>
      <c r="CD52" s="104"/>
      <c r="CE52" s="89" t="s">
        <v>574</v>
      </c>
      <c r="CF52" s="104"/>
      <c r="CG52" s="105"/>
      <c r="CH52" s="105"/>
      <c r="CI52" s="105"/>
      <c r="CJ52" s="105"/>
      <c r="CK52" s="106"/>
      <c r="CL52" s="106"/>
      <c r="CM52" s="268" t="s">
        <v>575</v>
      </c>
      <c r="CN52" s="106"/>
      <c r="CO52" s="107"/>
      <c r="CP52" s="107"/>
      <c r="CQ52" s="269" t="s">
        <v>576</v>
      </c>
      <c r="CR52" s="107"/>
      <c r="CS52" s="108"/>
      <c r="CT52" s="108"/>
      <c r="CU52" s="108"/>
      <c r="CV52" s="108"/>
      <c r="CW52" s="109"/>
      <c r="CX52" s="109"/>
      <c r="CY52" s="167" t="s">
        <v>577</v>
      </c>
      <c r="CZ52" s="109"/>
      <c r="DA52" s="110"/>
      <c r="DB52" s="110"/>
      <c r="DC52" s="110"/>
      <c r="DD52" s="110"/>
      <c r="DE52" s="111"/>
      <c r="DF52" s="111"/>
      <c r="DG52" s="111"/>
      <c r="DH52" s="111"/>
      <c r="DI52" s="68"/>
      <c r="DJ52" s="68"/>
      <c r="DK52" s="68"/>
      <c r="DL52" s="68"/>
      <c r="DM52" s="112"/>
      <c r="DN52" s="112"/>
      <c r="DO52" s="112"/>
      <c r="DP52" s="112"/>
      <c r="DQ52" s="113"/>
      <c r="DR52" s="113"/>
      <c r="DS52" s="175" t="s">
        <v>578</v>
      </c>
      <c r="DT52" s="113"/>
      <c r="DU52" s="114"/>
      <c r="DV52" s="114"/>
      <c r="DW52" s="114"/>
      <c r="DX52" s="114"/>
      <c r="DY52" s="115" t="s">
        <v>57</v>
      </c>
      <c r="DZ52" s="115" t="s">
        <v>57</v>
      </c>
      <c r="EA52" s="116" t="s">
        <v>57</v>
      </c>
      <c r="EB52" s="19"/>
      <c r="EC52" s="115" t="s">
        <v>57</v>
      </c>
    </row>
    <row r="53">
      <c r="A53" s="276"/>
      <c r="B53" s="211"/>
      <c r="C53" s="211"/>
      <c r="D53" s="211"/>
      <c r="E53" s="211"/>
      <c r="F53" s="277"/>
      <c r="G53" s="277"/>
      <c r="H53" s="278"/>
      <c r="I53" s="277"/>
      <c r="J53" s="211"/>
      <c r="K53" s="211"/>
      <c r="L53" s="211"/>
      <c r="M53" s="211"/>
      <c r="N53" s="211"/>
      <c r="O53" s="211"/>
      <c r="P53" s="279"/>
      <c r="Q53" s="279"/>
      <c r="R53" s="211"/>
      <c r="S53" s="277"/>
      <c r="T53" s="211"/>
      <c r="U53" s="211"/>
      <c r="V53" s="211"/>
      <c r="W53" s="211"/>
      <c r="X53" s="211"/>
      <c r="Y53" s="280"/>
      <c r="Z53" s="211"/>
      <c r="AA53" s="211"/>
      <c r="AB53" s="211"/>
      <c r="AC53" s="280"/>
      <c r="AD53" s="211"/>
      <c r="AE53" s="211"/>
      <c r="AF53" s="211"/>
      <c r="AG53" s="211"/>
      <c r="AH53" s="211"/>
      <c r="AI53" s="211"/>
      <c r="AJ53" s="211"/>
      <c r="AK53" s="211"/>
      <c r="AL53" s="211"/>
      <c r="AM53" s="211"/>
      <c r="AN53" s="211"/>
      <c r="AO53" s="211"/>
      <c r="AP53" s="211"/>
      <c r="AQ53" s="211"/>
      <c r="AR53" s="211"/>
      <c r="AS53" s="211"/>
      <c r="AT53" s="211"/>
      <c r="AU53" s="211"/>
      <c r="AV53" s="211"/>
      <c r="AW53" s="211"/>
      <c r="AX53" s="211"/>
      <c r="AY53" s="211"/>
      <c r="AZ53" s="211"/>
      <c r="BA53" s="211"/>
      <c r="BB53" s="211"/>
      <c r="BC53" s="211"/>
      <c r="BD53" s="211"/>
      <c r="BE53" s="211"/>
      <c r="BF53" s="211"/>
      <c r="BG53" s="211"/>
      <c r="BH53" s="211"/>
      <c r="BI53" s="211"/>
      <c r="BJ53" s="211"/>
      <c r="BK53" s="211"/>
      <c r="BL53" s="211"/>
      <c r="BM53" s="211"/>
      <c r="BN53" s="211"/>
      <c r="BO53" s="211"/>
      <c r="BP53" s="211"/>
      <c r="BQ53" s="211"/>
      <c r="BR53" s="211"/>
      <c r="BS53" s="211"/>
      <c r="BT53" s="211"/>
      <c r="BU53" s="211"/>
      <c r="BV53" s="211"/>
      <c r="BW53" s="211"/>
      <c r="BX53" s="211"/>
      <c r="BY53" s="211"/>
      <c r="BZ53" s="211"/>
      <c r="CA53" s="211"/>
      <c r="CB53" s="211"/>
      <c r="CC53" s="211"/>
      <c r="CD53" s="211"/>
      <c r="CE53" s="211"/>
      <c r="CF53" s="211"/>
      <c r="CG53" s="211"/>
      <c r="CH53" s="211"/>
      <c r="CI53" s="211"/>
      <c r="CJ53" s="211"/>
      <c r="CK53" s="211"/>
      <c r="CL53" s="211"/>
      <c r="CM53" s="211"/>
      <c r="CN53" s="211"/>
      <c r="CO53" s="211"/>
      <c r="CP53" s="211"/>
      <c r="CQ53" s="211"/>
      <c r="CR53" s="211"/>
      <c r="CS53" s="211"/>
      <c r="CT53" s="211"/>
      <c r="CU53" s="211"/>
      <c r="CV53" s="211"/>
      <c r="CW53" s="211"/>
      <c r="CX53" s="211"/>
      <c r="CY53" s="211"/>
      <c r="CZ53" s="211"/>
      <c r="DA53" s="211"/>
      <c r="DB53" s="211"/>
      <c r="DC53" s="211"/>
      <c r="DD53" s="211"/>
      <c r="DE53" s="211"/>
      <c r="DF53" s="211"/>
      <c r="DG53" s="211"/>
      <c r="DH53" s="211"/>
      <c r="DI53" s="211"/>
      <c r="DJ53" s="211"/>
      <c r="DK53" s="211"/>
      <c r="DL53" s="211"/>
      <c r="DM53" s="211"/>
      <c r="DN53" s="211"/>
      <c r="DO53" s="211"/>
      <c r="DP53" s="211"/>
      <c r="DQ53" s="211"/>
      <c r="DR53" s="211"/>
      <c r="DS53" s="211"/>
      <c r="DT53" s="211"/>
      <c r="DU53" s="211"/>
      <c r="DV53" s="211"/>
      <c r="DW53" s="211"/>
      <c r="DX53" s="211"/>
      <c r="DY53" s="211"/>
      <c r="DZ53" s="211"/>
      <c r="EA53" s="211"/>
      <c r="EB53" s="211"/>
      <c r="EC53" s="211"/>
    </row>
    <row r="54">
      <c r="A54" s="276"/>
      <c r="B54" s="281"/>
      <c r="C54" s="281"/>
      <c r="D54" s="281"/>
      <c r="E54" s="281"/>
      <c r="F54" s="282"/>
      <c r="G54" s="282"/>
      <c r="H54" s="283"/>
      <c r="I54" s="282"/>
      <c r="J54" s="281"/>
      <c r="K54" s="281"/>
      <c r="L54" s="281"/>
      <c r="M54" s="281"/>
      <c r="N54" s="281"/>
      <c r="O54" s="281"/>
      <c r="P54" s="279"/>
      <c r="Q54" s="279"/>
      <c r="R54" s="281"/>
      <c r="S54" s="284"/>
      <c r="T54" s="281"/>
      <c r="Y54" s="280"/>
      <c r="AC54" s="280"/>
      <c r="AI54" s="211"/>
      <c r="BC54" s="211"/>
      <c r="BG54" s="211"/>
      <c r="BK54" s="211"/>
      <c r="BO54" s="211"/>
    </row>
  </sheetData>
  <mergeCells count="133">
    <mergeCell ref="DU2:DX2"/>
    <mergeCell ref="DY2:EC2"/>
    <mergeCell ref="EA4:EB4"/>
    <mergeCell ref="EA5:EB5"/>
    <mergeCell ref="EA6:EB6"/>
    <mergeCell ref="EA7:EB7"/>
    <mergeCell ref="EA8:EB8"/>
    <mergeCell ref="EA9:EB9"/>
    <mergeCell ref="EA10:EB10"/>
    <mergeCell ref="EA11:EB11"/>
    <mergeCell ref="EA12:EB12"/>
    <mergeCell ref="EA13:EB13"/>
    <mergeCell ref="EA14:EB14"/>
    <mergeCell ref="EA15:EB15"/>
    <mergeCell ref="EA16:EB16"/>
    <mergeCell ref="EA17:EB17"/>
    <mergeCell ref="EA18:EB18"/>
    <mergeCell ref="EA19:EB19"/>
    <mergeCell ref="EA20:EB20"/>
    <mergeCell ref="EA21:EB21"/>
    <mergeCell ref="EA22:EB22"/>
    <mergeCell ref="EA23:EB23"/>
    <mergeCell ref="EA24:EB24"/>
    <mergeCell ref="EA25:EB25"/>
    <mergeCell ref="EA26:EB26"/>
    <mergeCell ref="EA27:EB27"/>
    <mergeCell ref="EA28:EB28"/>
    <mergeCell ref="EA29:EB29"/>
    <mergeCell ref="EA30:EB30"/>
    <mergeCell ref="EA31:EB31"/>
    <mergeCell ref="EA32:EB32"/>
    <mergeCell ref="EA33:EB33"/>
    <mergeCell ref="EA34:EB34"/>
    <mergeCell ref="EA35:EB35"/>
    <mergeCell ref="EA36:EB36"/>
    <mergeCell ref="EA45:EB45"/>
    <mergeCell ref="EA46:EB46"/>
    <mergeCell ref="EA48:EB48"/>
    <mergeCell ref="EA49:EB49"/>
    <mergeCell ref="EA50:EB50"/>
    <mergeCell ref="EA51:EB51"/>
    <mergeCell ref="EA52:EB52"/>
    <mergeCell ref="EA37:EB37"/>
    <mergeCell ref="EA38:EB38"/>
    <mergeCell ref="EA39:EB39"/>
    <mergeCell ref="EA40:EB40"/>
    <mergeCell ref="EA41:EB41"/>
    <mergeCell ref="EA42:EB42"/>
    <mergeCell ref="EA44:EB44"/>
    <mergeCell ref="BY2:CB2"/>
    <mergeCell ref="CC2:CF2"/>
    <mergeCell ref="CG2:CJ2"/>
    <mergeCell ref="CK2:CN2"/>
    <mergeCell ref="CO2:CR2"/>
    <mergeCell ref="CS2:CV2"/>
    <mergeCell ref="CW2:CZ2"/>
    <mergeCell ref="DA2:DD2"/>
    <mergeCell ref="DE2:DH2"/>
    <mergeCell ref="DI2:DL2"/>
    <mergeCell ref="DM2:DP2"/>
    <mergeCell ref="DQ2:DT2"/>
    <mergeCell ref="A1:A3"/>
    <mergeCell ref="B1:EC1"/>
    <mergeCell ref="B2:E2"/>
    <mergeCell ref="F2:I2"/>
    <mergeCell ref="J2:M2"/>
    <mergeCell ref="N2:Q2"/>
    <mergeCell ref="R2:U2"/>
    <mergeCell ref="EA3:EB3"/>
    <mergeCell ref="V47:V48"/>
    <mergeCell ref="W47:W48"/>
    <mergeCell ref="V2:Y2"/>
    <mergeCell ref="Z2:AC2"/>
    <mergeCell ref="A47:A48"/>
    <mergeCell ref="B47:B48"/>
    <mergeCell ref="C47:C48"/>
    <mergeCell ref="D47:D48"/>
    <mergeCell ref="E47:E48"/>
    <mergeCell ref="H47:H48"/>
    <mergeCell ref="I47:I48"/>
    <mergeCell ref="J47:J48"/>
    <mergeCell ref="K47:K48"/>
    <mergeCell ref="L47:L48"/>
    <mergeCell ref="M47:M48"/>
    <mergeCell ref="N47:N48"/>
    <mergeCell ref="O47:O48"/>
    <mergeCell ref="P47:P48"/>
    <mergeCell ref="Q47:Q48"/>
    <mergeCell ref="R47:R48"/>
    <mergeCell ref="S47:S48"/>
    <mergeCell ref="T47:T48"/>
    <mergeCell ref="U47:U48"/>
    <mergeCell ref="AJ47:AJ48"/>
    <mergeCell ref="AK47:AK48"/>
    <mergeCell ref="AC47:AC48"/>
    <mergeCell ref="AD47:AD48"/>
    <mergeCell ref="AE47:AE48"/>
    <mergeCell ref="AF47:AF48"/>
    <mergeCell ref="AG47:AG48"/>
    <mergeCell ref="AH47:AH48"/>
    <mergeCell ref="AI47:AI48"/>
    <mergeCell ref="AT47:AT48"/>
    <mergeCell ref="AU47:AU48"/>
    <mergeCell ref="AL47:AL48"/>
    <mergeCell ref="AM47:AM48"/>
    <mergeCell ref="AN47:AN48"/>
    <mergeCell ref="AO47:AO48"/>
    <mergeCell ref="AP47:AP48"/>
    <mergeCell ref="AR47:AR48"/>
    <mergeCell ref="AS47:AS48"/>
    <mergeCell ref="AD2:AG2"/>
    <mergeCell ref="AH2:AJ2"/>
    <mergeCell ref="AK2:AN2"/>
    <mergeCell ref="AO2:AR2"/>
    <mergeCell ref="AS2:AV2"/>
    <mergeCell ref="AW2:AZ2"/>
    <mergeCell ref="BA2:BD2"/>
    <mergeCell ref="BE2:BH2"/>
    <mergeCell ref="BI2:BL2"/>
    <mergeCell ref="BM2:BP2"/>
    <mergeCell ref="BQ2:BT2"/>
    <mergeCell ref="BU2:BX2"/>
    <mergeCell ref="AV47:AV48"/>
    <mergeCell ref="AW47:AW48"/>
    <mergeCell ref="AX47:AX48"/>
    <mergeCell ref="AY47:AY48"/>
    <mergeCell ref="F47:F48"/>
    <mergeCell ref="G47:G48"/>
    <mergeCell ref="X47:X48"/>
    <mergeCell ref="Y47:Y48"/>
    <mergeCell ref="Z47:Z48"/>
    <mergeCell ref="AA47:AA48"/>
    <mergeCell ref="AB47:AB48"/>
  </mergeCells>
  <conditionalFormatting sqref="BY2:CB2">
    <cfRule type="notContainsBlanks" dxfId="0" priority="1">
      <formula>LEN(TRIM(BY2))&gt;0</formula>
    </cfRule>
  </conditionalFormatting>
  <hyperlinks>
    <hyperlink r:id="rId1" ref="I4"/>
    <hyperlink r:id="rId2" ref="L4"/>
    <hyperlink r:id="rId3" ref="T4"/>
    <hyperlink r:id="rId4" ref="AF4"/>
    <hyperlink r:id="rId5" ref="AI4"/>
    <hyperlink r:id="rId6" ref="AQ4"/>
    <hyperlink r:id="rId7" ref="AU4"/>
    <hyperlink r:id="rId8" ref="BC4"/>
    <hyperlink r:id="rId9" ref="BG4"/>
    <hyperlink r:id="rId10" ref="BS4"/>
    <hyperlink r:id="rId11" ref="BW4"/>
    <hyperlink r:id="rId12" ref="CI4"/>
    <hyperlink r:id="rId13" ref="CM4"/>
    <hyperlink r:id="rId14" ref="CU4"/>
    <hyperlink r:id="rId15" ref="CY4"/>
    <hyperlink r:id="rId16" ref="DK4"/>
    <hyperlink r:id="rId17" ref="DS4"/>
    <hyperlink r:id="rId18" ref="I5"/>
    <hyperlink r:id="rId19" ref="T5"/>
    <hyperlink r:id="rId20" ref="AB5"/>
    <hyperlink r:id="rId21" ref="AQ5"/>
    <hyperlink r:id="rId22" ref="I6"/>
    <hyperlink r:id="rId23" ref="T6"/>
    <hyperlink r:id="rId24" ref="AQ6"/>
    <hyperlink r:id="rId25" ref="I7"/>
    <hyperlink r:id="rId26" ref="T7"/>
    <hyperlink r:id="rId27" ref="Y7"/>
    <hyperlink r:id="rId28" ref="AQ7"/>
    <hyperlink r:id="rId29" ref="I8"/>
    <hyperlink r:id="rId30" ref="T8"/>
    <hyperlink r:id="rId31" ref="AQ8"/>
    <hyperlink r:id="rId32" ref="I9"/>
    <hyperlink r:id="rId33" ref="T9"/>
    <hyperlink r:id="rId34" ref="AI9"/>
    <hyperlink r:id="rId35" ref="AQ9"/>
    <hyperlink r:id="rId36" ref="I10"/>
    <hyperlink r:id="rId37" ref="T10"/>
    <hyperlink r:id="rId38" ref="Y10"/>
    <hyperlink r:id="rId39" ref="I11"/>
    <hyperlink r:id="rId40" ref="T11"/>
    <hyperlink r:id="rId41" ref="Y11"/>
    <hyperlink r:id="rId42" ref="AB11"/>
    <hyperlink r:id="rId43" ref="AI11"/>
    <hyperlink r:id="rId44" ref="AQ11"/>
    <hyperlink r:id="rId45" ref="I12"/>
    <hyperlink r:id="rId46" ref="T12"/>
    <hyperlink r:id="rId47" ref="Y12"/>
    <hyperlink r:id="rId48" ref="AQ12"/>
    <hyperlink r:id="rId49" ref="I13"/>
    <hyperlink r:id="rId50" ref="T13"/>
    <hyperlink r:id="rId51" ref="Y13"/>
    <hyperlink r:id="rId52" ref="AQ13"/>
    <hyperlink r:id="rId53" ref="I14"/>
    <hyperlink r:id="rId54" ref="T14"/>
    <hyperlink r:id="rId55" ref="I15"/>
    <hyperlink r:id="rId56" ref="T15"/>
    <hyperlink r:id="rId57" ref="AQ15"/>
    <hyperlink r:id="rId58" ref="I16"/>
    <hyperlink r:id="rId59" ref="T16"/>
    <hyperlink r:id="rId60" ref="I17"/>
    <hyperlink r:id="rId61" ref="T17"/>
    <hyperlink r:id="rId62" ref="Y17"/>
    <hyperlink r:id="rId63" ref="AQ17"/>
    <hyperlink r:id="rId64" ref="I18"/>
    <hyperlink r:id="rId65" ref="T18"/>
    <hyperlink r:id="rId66" ref="Y18"/>
    <hyperlink r:id="rId67" ref="I19"/>
    <hyperlink r:id="rId68" ref="T19"/>
    <hyperlink r:id="rId69" ref="Y19"/>
    <hyperlink r:id="rId70" ref="AQ19"/>
    <hyperlink r:id="rId71" ref="I20"/>
    <hyperlink r:id="rId72" ref="T20"/>
    <hyperlink r:id="rId73" ref="AQ20"/>
    <hyperlink r:id="rId74" ref="I21"/>
    <hyperlink r:id="rId75" ref="M21"/>
    <hyperlink r:id="rId76" ref="T21"/>
    <hyperlink r:id="rId77" ref="AI21"/>
    <hyperlink r:id="rId78" ref="AQ21"/>
    <hyperlink r:id="rId79" ref="AU21"/>
    <hyperlink r:id="rId80" ref="BG21"/>
    <hyperlink r:id="rId81" ref="BK21"/>
    <hyperlink r:id="rId82" ref="BS21"/>
    <hyperlink r:id="rId83" ref="CQ21"/>
    <hyperlink r:id="rId84" ref="DC21"/>
    <hyperlink r:id="rId85" ref="D22"/>
    <hyperlink r:id="rId86" ref="I22"/>
    <hyperlink r:id="rId87" ref="L22"/>
    <hyperlink r:id="rId88" ref="Q22"/>
    <hyperlink r:id="rId89" ref="T22"/>
    <hyperlink r:id="rId90" ref="Y22"/>
    <hyperlink r:id="rId91" ref="AB22"/>
    <hyperlink r:id="rId92" ref="AC22"/>
    <hyperlink r:id="rId93" ref="AF22"/>
    <hyperlink r:id="rId94" ref="AI22"/>
    <hyperlink r:id="rId95" ref="AQ22"/>
    <hyperlink r:id="rId96" ref="AU22"/>
    <hyperlink r:id="rId97" ref="BC22"/>
    <hyperlink r:id="rId98" ref="BG22"/>
    <hyperlink r:id="rId99" ref="BK22"/>
    <hyperlink r:id="rId100" ref="BS22"/>
    <hyperlink r:id="rId101" ref="BW22"/>
    <hyperlink r:id="rId102" ref="CA22"/>
    <hyperlink r:id="rId103" ref="CE22"/>
    <hyperlink r:id="rId104" ref="CI22"/>
    <hyperlink r:id="rId105" ref="CM22"/>
    <hyperlink r:id="rId106" ref="CU22"/>
    <hyperlink r:id="rId107" ref="CY22"/>
    <hyperlink r:id="rId108" ref="DC22"/>
    <hyperlink r:id="rId109" ref="DK22"/>
    <hyperlink r:id="rId110" ref="DO22"/>
    <hyperlink r:id="rId111" ref="DS22"/>
    <hyperlink r:id="rId112" ref="I23"/>
    <hyperlink r:id="rId113" ref="L23"/>
    <hyperlink r:id="rId114" ref="T23"/>
    <hyperlink r:id="rId115" ref="Y23"/>
    <hyperlink r:id="rId116" ref="AF23"/>
    <hyperlink r:id="rId117" ref="AI23"/>
    <hyperlink r:id="rId118" ref="AQ23"/>
    <hyperlink r:id="rId119" ref="AU23"/>
    <hyperlink r:id="rId120" ref="BC23"/>
    <hyperlink r:id="rId121" ref="BG23"/>
    <hyperlink r:id="rId122" ref="BS23"/>
    <hyperlink r:id="rId123" ref="BW23"/>
    <hyperlink r:id="rId124" ref="CE23"/>
    <hyperlink r:id="rId125" ref="CM23"/>
    <hyperlink r:id="rId126" ref="CU23"/>
    <hyperlink r:id="rId127" ref="CY23"/>
    <hyperlink r:id="rId128" ref="DS23"/>
    <hyperlink r:id="rId129" ref="D24"/>
    <hyperlink r:id="rId130" ref="I24"/>
    <hyperlink r:id="rId131" ref="T24"/>
    <hyperlink r:id="rId132" ref="Y24"/>
    <hyperlink r:id="rId133" ref="AI24"/>
    <hyperlink r:id="rId134" ref="AQ24"/>
    <hyperlink r:id="rId135" ref="AU24"/>
    <hyperlink r:id="rId136" ref="BC24"/>
    <hyperlink r:id="rId137" ref="BG24"/>
    <hyperlink r:id="rId138" ref="BK24"/>
    <hyperlink r:id="rId139" ref="BS24"/>
    <hyperlink r:id="rId140" ref="BW24"/>
    <hyperlink r:id="rId141" ref="CM24"/>
    <hyperlink r:id="rId142" ref="CQ24"/>
    <hyperlink r:id="rId143" ref="CY24"/>
    <hyperlink r:id="rId144" ref="DS24"/>
    <hyperlink r:id="rId145" ref="D25"/>
    <hyperlink r:id="rId146" ref="I25"/>
    <hyperlink r:id="rId147" ref="T25"/>
    <hyperlink r:id="rId148" ref="Y25"/>
    <hyperlink r:id="rId149" ref="AF25"/>
    <hyperlink r:id="rId150" ref="AI25"/>
    <hyperlink r:id="rId151" ref="AQ25"/>
    <hyperlink r:id="rId152" ref="AU25"/>
    <hyperlink r:id="rId153" ref="BC25"/>
    <hyperlink r:id="rId154" ref="BG25"/>
    <hyperlink r:id="rId155" ref="BK25"/>
    <hyperlink r:id="rId156" ref="BS25"/>
    <hyperlink r:id="rId157" ref="BW25"/>
    <hyperlink r:id="rId158" ref="CE25"/>
    <hyperlink r:id="rId159" ref="CM25"/>
    <hyperlink r:id="rId160" ref="CQ25"/>
    <hyperlink r:id="rId161" ref="CU25"/>
    <hyperlink r:id="rId162" ref="CY25"/>
    <hyperlink r:id="rId163" ref="DK25"/>
    <hyperlink r:id="rId164" ref="DS25"/>
    <hyperlink r:id="rId165" ref="D26"/>
    <hyperlink r:id="rId166" ref="I26"/>
    <hyperlink r:id="rId167" ref="T26"/>
    <hyperlink r:id="rId168" ref="Y26"/>
    <hyperlink r:id="rId169" ref="AB26"/>
    <hyperlink r:id="rId170" ref="AF26"/>
    <hyperlink r:id="rId171" ref="AI26"/>
    <hyperlink r:id="rId172" ref="AM26"/>
    <hyperlink r:id="rId173" ref="AQ26"/>
    <hyperlink r:id="rId174" ref="AU26"/>
    <hyperlink r:id="rId175" ref="AY26"/>
    <hyperlink r:id="rId176" ref="BC26"/>
    <hyperlink r:id="rId177" ref="BG26"/>
    <hyperlink r:id="rId178" ref="BK26"/>
    <hyperlink r:id="rId179" ref="BS26"/>
    <hyperlink r:id="rId180" ref="BW26"/>
    <hyperlink r:id="rId181" ref="CA26"/>
    <hyperlink r:id="rId182" ref="CE26"/>
    <hyperlink r:id="rId183" ref="CI26"/>
    <hyperlink r:id="rId184" ref="CM26"/>
    <hyperlink r:id="rId185" ref="CQ26"/>
    <hyperlink r:id="rId186" ref="CU26"/>
    <hyperlink r:id="rId187" ref="CY26"/>
    <hyperlink r:id="rId188" ref="DC26"/>
    <hyperlink r:id="rId189" ref="DG26"/>
    <hyperlink r:id="rId190" ref="DK26"/>
    <hyperlink r:id="rId191" ref="DS26"/>
    <hyperlink r:id="rId192" ref="I27"/>
    <hyperlink r:id="rId193" ref="T27"/>
    <hyperlink r:id="rId194" ref="AQ27"/>
    <hyperlink r:id="rId195" ref="I28"/>
    <hyperlink r:id="rId196" ref="T28"/>
    <hyperlink r:id="rId197" ref="Y28"/>
    <hyperlink r:id="rId198" ref="AF28"/>
    <hyperlink r:id="rId199" ref="AI28"/>
    <hyperlink r:id="rId200" ref="AQ28"/>
    <hyperlink r:id="rId201" ref="AU28"/>
    <hyperlink r:id="rId202" ref="BG28"/>
    <hyperlink r:id="rId203" ref="BS28"/>
    <hyperlink r:id="rId204" ref="BW28"/>
    <hyperlink r:id="rId205" ref="CE28"/>
    <hyperlink r:id="rId206" ref="CM28"/>
    <hyperlink r:id="rId207" ref="CQ28"/>
    <hyperlink r:id="rId208" ref="CU28"/>
    <hyperlink r:id="rId209" ref="CY28"/>
    <hyperlink r:id="rId210" ref="DK28"/>
    <hyperlink r:id="rId211" ref="DS28"/>
    <hyperlink r:id="rId212" ref="I29"/>
    <hyperlink r:id="rId213" ref="T29"/>
    <hyperlink r:id="rId214" ref="AQ29"/>
    <hyperlink r:id="rId215" ref="I30"/>
    <hyperlink r:id="rId216" ref="T30"/>
    <hyperlink r:id="rId217" ref="Y30"/>
    <hyperlink r:id="rId218" ref="DO30"/>
    <hyperlink r:id="rId219" ref="D31"/>
    <hyperlink r:id="rId220" ref="I31"/>
    <hyperlink r:id="rId221" ref="T31"/>
    <hyperlink r:id="rId222" ref="AF31"/>
    <hyperlink r:id="rId223" ref="AI31"/>
    <hyperlink r:id="rId224" ref="AQ31"/>
    <hyperlink r:id="rId225" ref="AU31"/>
    <hyperlink r:id="rId226" ref="BC31"/>
    <hyperlink r:id="rId227" ref="BG31"/>
    <hyperlink r:id="rId228" ref="BO31"/>
    <hyperlink r:id="rId229" ref="BS31"/>
    <hyperlink r:id="rId230" ref="BW31"/>
    <hyperlink r:id="rId231" ref="CA31"/>
    <hyperlink r:id="rId232" ref="CE31"/>
    <hyperlink r:id="rId233" ref="CI31"/>
    <hyperlink r:id="rId234" ref="CM31"/>
    <hyperlink r:id="rId235" ref="CQ31"/>
    <hyperlink r:id="rId236" ref="CY31"/>
    <hyperlink r:id="rId237" ref="DG31"/>
    <hyperlink r:id="rId238" ref="DK31"/>
    <hyperlink r:id="rId239" ref="DS31"/>
    <hyperlink r:id="rId240" ref="D32"/>
    <hyperlink r:id="rId241" ref="I32"/>
    <hyperlink r:id="rId242" ref="T32"/>
    <hyperlink r:id="rId243" ref="Y32"/>
    <hyperlink r:id="rId244" ref="AF32"/>
    <hyperlink r:id="rId245" ref="AI32"/>
    <hyperlink r:id="rId246" ref="AQ32"/>
    <hyperlink r:id="rId247" ref="AU32"/>
    <hyperlink r:id="rId248" ref="BC32"/>
    <hyperlink r:id="rId249" ref="BG32"/>
    <hyperlink r:id="rId250" ref="BK32"/>
    <hyperlink r:id="rId251" ref="BO32"/>
    <hyperlink r:id="rId252" ref="BS32"/>
    <hyperlink r:id="rId253" ref="BW32"/>
    <hyperlink r:id="rId254" ref="CA32"/>
    <hyperlink r:id="rId255" ref="CE32"/>
    <hyperlink r:id="rId256" ref="CI32"/>
    <hyperlink r:id="rId257" ref="CM32"/>
    <hyperlink r:id="rId258" ref="CQ32"/>
    <hyperlink r:id="rId259" ref="CU32"/>
    <hyperlink r:id="rId260" ref="CY32"/>
    <hyperlink r:id="rId261" ref="DC32"/>
    <hyperlink r:id="rId262" ref="DG32"/>
    <hyperlink r:id="rId263" ref="DK32"/>
    <hyperlink r:id="rId264" ref="DO32"/>
    <hyperlink r:id="rId265" ref="DS32"/>
    <hyperlink r:id="rId266" ref="I33"/>
    <hyperlink r:id="rId267" ref="T33"/>
    <hyperlink r:id="rId268" ref="AQ33"/>
    <hyperlink r:id="rId269" ref="D34"/>
    <hyperlink r:id="rId270" ref="I34"/>
    <hyperlink r:id="rId271" ref="T34"/>
    <hyperlink r:id="rId272" ref="AI34"/>
    <hyperlink r:id="rId273" ref="AQ34"/>
    <hyperlink r:id="rId274" ref="AU34"/>
    <hyperlink r:id="rId275" ref="BC34"/>
    <hyperlink r:id="rId276" ref="BG34"/>
    <hyperlink r:id="rId277" ref="BS34"/>
    <hyperlink r:id="rId278" ref="BW34"/>
    <hyperlink r:id="rId279" ref="CA34"/>
    <hyperlink r:id="rId280" ref="CE34"/>
    <hyperlink r:id="rId281" ref="CM34"/>
    <hyperlink r:id="rId282" ref="CQ34"/>
    <hyperlink r:id="rId283" ref="CU34"/>
    <hyperlink r:id="rId284" ref="CY34"/>
    <hyperlink r:id="rId285" ref="DC34"/>
    <hyperlink r:id="rId286" ref="DK34"/>
    <hyperlink r:id="rId287" ref="DO34"/>
    <hyperlink r:id="rId288" ref="DS34"/>
    <hyperlink r:id="rId289" ref="I35"/>
    <hyperlink r:id="rId290" ref="L35"/>
    <hyperlink r:id="rId291" ref="T35"/>
    <hyperlink r:id="rId292" ref="AF35"/>
    <hyperlink r:id="rId293" ref="AQ35"/>
    <hyperlink r:id="rId294" ref="AU35"/>
    <hyperlink r:id="rId295" ref="BG35"/>
    <hyperlink r:id="rId296" ref="BO35"/>
    <hyperlink r:id="rId297" ref="BW35"/>
    <hyperlink r:id="rId298" ref="CA35"/>
    <hyperlink r:id="rId299" ref="CE35"/>
    <hyperlink r:id="rId300" ref="CV35"/>
    <hyperlink r:id="rId301" ref="DC35"/>
    <hyperlink r:id="rId302" ref="DG35"/>
    <hyperlink r:id="rId303" ref="DO35"/>
    <hyperlink r:id="rId304" ref="I36"/>
    <hyperlink r:id="rId305" ref="T36"/>
    <hyperlink r:id="rId306" ref="Y36"/>
    <hyperlink r:id="rId307" ref="AB36"/>
    <hyperlink r:id="rId308" ref="AJ36"/>
    <hyperlink r:id="rId309" ref="AQ36"/>
    <hyperlink r:id="rId310" ref="BC36"/>
    <hyperlink r:id="rId311" ref="BG36"/>
    <hyperlink r:id="rId312" ref="BS36"/>
    <hyperlink r:id="rId313" ref="BW36"/>
    <hyperlink r:id="rId314" ref="CE36"/>
    <hyperlink r:id="rId315" ref="CM36"/>
    <hyperlink r:id="rId316" ref="CU36"/>
    <hyperlink r:id="rId317" ref="CY36"/>
    <hyperlink r:id="rId318" ref="DK36"/>
    <hyperlink r:id="rId319" ref="DS36"/>
    <hyperlink r:id="rId320" ref="D37"/>
    <hyperlink r:id="rId321" ref="I37"/>
    <hyperlink r:id="rId322" ref="L37"/>
    <hyperlink r:id="rId323" ref="T37"/>
    <hyperlink r:id="rId324" ref="AF37"/>
    <hyperlink r:id="rId325" ref="AI37"/>
    <hyperlink r:id="rId326" ref="AQ37"/>
    <hyperlink r:id="rId327" ref="AU37"/>
    <hyperlink r:id="rId328" ref="AY37"/>
    <hyperlink r:id="rId329" ref="BC37"/>
    <hyperlink r:id="rId330" ref="BG37"/>
    <hyperlink r:id="rId331" ref="BK37"/>
    <hyperlink r:id="rId332" ref="BS37"/>
    <hyperlink r:id="rId333" ref="BW37"/>
    <hyperlink r:id="rId334" ref="CA37"/>
    <hyperlink r:id="rId335" ref="CE37"/>
    <hyperlink r:id="rId336" ref="CI37"/>
    <hyperlink r:id="rId337" ref="CM37"/>
    <hyperlink r:id="rId338" ref="CQ37"/>
    <hyperlink r:id="rId339" ref="CU37"/>
    <hyperlink r:id="rId340" ref="CY37"/>
    <hyperlink r:id="rId341" ref="DC37"/>
    <hyperlink r:id="rId342" ref="DG37"/>
    <hyperlink r:id="rId343" ref="DK37"/>
    <hyperlink r:id="rId344" ref="DO37"/>
    <hyperlink r:id="rId345" ref="DS37"/>
    <hyperlink r:id="rId346" ref="I38"/>
    <hyperlink r:id="rId347" ref="T38"/>
    <hyperlink r:id="rId348" ref="AB38"/>
    <hyperlink r:id="rId349" ref="AF38"/>
    <hyperlink r:id="rId350" ref="AI38"/>
    <hyperlink r:id="rId351" ref="AQ38"/>
    <hyperlink r:id="rId352" ref="AU38"/>
    <hyperlink r:id="rId353" ref="BC38"/>
    <hyperlink r:id="rId354" ref="BG38"/>
    <hyperlink r:id="rId355" ref="BK38"/>
    <hyperlink r:id="rId356" ref="BO38"/>
    <hyperlink r:id="rId357" ref="BS38"/>
    <hyperlink r:id="rId358" ref="BW38"/>
    <hyperlink r:id="rId359" ref="CA38"/>
    <hyperlink r:id="rId360" ref="CE38"/>
    <hyperlink r:id="rId361" ref="CI38"/>
    <hyperlink r:id="rId362" ref="CQ38"/>
    <hyperlink r:id="rId363" ref="CU38"/>
    <hyperlink r:id="rId364" ref="CY38"/>
    <hyperlink r:id="rId365" ref="DC38"/>
    <hyperlink r:id="rId366" ref="DG38"/>
    <hyperlink r:id="rId367" ref="DK38"/>
    <hyperlink r:id="rId368" ref="DS38"/>
    <hyperlink r:id="rId369" ref="I39"/>
    <hyperlink r:id="rId370" ref="L39"/>
    <hyperlink r:id="rId371" ref="T39"/>
    <hyperlink r:id="rId372" ref="Y39"/>
    <hyperlink r:id="rId373" ref="AB39"/>
    <hyperlink r:id="rId374" ref="AF39"/>
    <hyperlink r:id="rId375" ref="AI39"/>
    <hyperlink r:id="rId376" ref="AQ39"/>
    <hyperlink r:id="rId377" ref="BC39"/>
    <hyperlink r:id="rId378" ref="BG39"/>
    <hyperlink r:id="rId379" ref="BK39"/>
    <hyperlink r:id="rId380" ref="BS39"/>
    <hyperlink r:id="rId381" ref="BW39"/>
    <hyperlink r:id="rId382" ref="CA39"/>
    <hyperlink r:id="rId383" ref="CM39"/>
    <hyperlink r:id="rId384" ref="CQ39"/>
    <hyperlink r:id="rId385" ref="CY39"/>
    <hyperlink r:id="rId386" ref="DG39"/>
    <hyperlink r:id="rId387" ref="I40"/>
    <hyperlink r:id="rId388" ref="T40"/>
    <hyperlink r:id="rId389" ref="AQ40"/>
    <hyperlink r:id="rId390" ref="I41"/>
    <hyperlink r:id="rId391" ref="T41"/>
    <hyperlink r:id="rId392" ref="AB41"/>
    <hyperlink r:id="rId393" ref="AF41"/>
    <hyperlink r:id="rId394" ref="AI41"/>
    <hyperlink r:id="rId395" ref="AQ41"/>
    <hyperlink r:id="rId396" ref="AU41"/>
    <hyperlink r:id="rId397" ref="AY41"/>
    <hyperlink r:id="rId398" ref="BC41"/>
    <hyperlink r:id="rId399" ref="BG41"/>
    <hyperlink r:id="rId400" ref="BK41"/>
    <hyperlink r:id="rId401" ref="BO41"/>
    <hyperlink r:id="rId402" ref="BS41"/>
    <hyperlink r:id="rId403" ref="BW41"/>
    <hyperlink r:id="rId404" ref="CA41"/>
    <hyperlink r:id="rId405" ref="CE41"/>
    <hyperlink r:id="rId406" ref="CI41"/>
    <hyperlink r:id="rId407" ref="CM41"/>
    <hyperlink r:id="rId408" ref="CQ41"/>
    <hyperlink r:id="rId409" ref="CU41"/>
    <hyperlink r:id="rId410" ref="DK41"/>
    <hyperlink r:id="rId411" ref="DS41"/>
    <hyperlink r:id="rId412" ref="I42"/>
    <hyperlink r:id="rId413" ref="T42"/>
    <hyperlink r:id="rId414" ref="AQ42"/>
    <hyperlink r:id="rId415" ref="I43"/>
    <hyperlink r:id="rId416" ref="T43"/>
    <hyperlink r:id="rId417" ref="AB43"/>
    <hyperlink r:id="rId418" ref="AF43"/>
    <hyperlink r:id="rId419" ref="AI43"/>
    <hyperlink r:id="rId420" ref="AM43"/>
    <hyperlink r:id="rId421" ref="AQ43"/>
    <hyperlink r:id="rId422" ref="AU43"/>
    <hyperlink r:id="rId423" ref="AY43"/>
    <hyperlink r:id="rId424" ref="BC43"/>
    <hyperlink r:id="rId425" ref="BG43"/>
    <hyperlink r:id="rId426" ref="BK43"/>
    <hyperlink r:id="rId427" ref="BS43"/>
    <hyperlink r:id="rId428" ref="BW43"/>
    <hyperlink r:id="rId429" ref="CA43"/>
    <hyperlink r:id="rId430" ref="CE43"/>
    <hyperlink r:id="rId431" ref="CI43"/>
    <hyperlink r:id="rId432" ref="CM43"/>
    <hyperlink r:id="rId433" ref="CQ43"/>
    <hyperlink r:id="rId434" ref="CU43"/>
    <hyperlink r:id="rId435" ref="CY43"/>
    <hyperlink r:id="rId436" ref="DC43"/>
    <hyperlink r:id="rId437" ref="DG43"/>
    <hyperlink r:id="rId438" ref="DK43"/>
    <hyperlink r:id="rId439" ref="DO43"/>
    <hyperlink r:id="rId440" ref="DS43"/>
    <hyperlink r:id="rId441" ref="DW43"/>
    <hyperlink r:id="rId442" ref="I44"/>
    <hyperlink r:id="rId443" ref="T44"/>
    <hyperlink r:id="rId444" ref="AQ44"/>
    <hyperlink r:id="rId445" ref="BG44"/>
    <hyperlink r:id="rId446" ref="BK44"/>
    <hyperlink r:id="rId447" ref="BW44"/>
    <hyperlink r:id="rId448" ref="CM44"/>
    <hyperlink r:id="rId449" ref="CQ44"/>
    <hyperlink r:id="rId450" ref="CU44"/>
    <hyperlink r:id="rId451" ref="CY44"/>
    <hyperlink r:id="rId452" ref="DS44"/>
    <hyperlink r:id="rId453" ref="I45"/>
    <hyperlink r:id="rId454" ref="T45"/>
    <hyperlink r:id="rId455" ref="AB45"/>
    <hyperlink r:id="rId456" ref="AF45"/>
    <hyperlink r:id="rId457" ref="AI45"/>
    <hyperlink r:id="rId458" ref="AQ45"/>
    <hyperlink r:id="rId459" ref="AU45"/>
    <hyperlink r:id="rId460" ref="AY45"/>
    <hyperlink r:id="rId461" ref="BC45"/>
    <hyperlink r:id="rId462" ref="BG45"/>
    <hyperlink r:id="rId463" ref="BK45"/>
    <hyperlink r:id="rId464" ref="BO45"/>
    <hyperlink r:id="rId465" ref="BS45"/>
    <hyperlink r:id="rId466" ref="BW45"/>
    <hyperlink r:id="rId467" ref="CA45"/>
    <hyperlink r:id="rId468" ref="CM45"/>
    <hyperlink r:id="rId469" ref="CQ45"/>
    <hyperlink r:id="rId470" ref="CU45"/>
    <hyperlink r:id="rId471" ref="CY45"/>
    <hyperlink r:id="rId472" ref="DG45"/>
    <hyperlink r:id="rId473" ref="DK45"/>
    <hyperlink r:id="rId474" ref="DS45"/>
    <hyperlink r:id="rId475" ref="P46"/>
    <hyperlink r:id="rId476" ref="Q46"/>
    <hyperlink r:id="rId477" ref="T46"/>
    <hyperlink r:id="rId478" ref="AQ46"/>
    <hyperlink r:id="rId479" ref="I47"/>
    <hyperlink r:id="rId480" ref="T47"/>
    <hyperlink r:id="rId481" ref="AF47"/>
    <hyperlink r:id="rId482" ref="AI47"/>
    <hyperlink r:id="rId483" ref="AQ47"/>
    <hyperlink r:id="rId484" ref="AU47"/>
    <hyperlink r:id="rId485" ref="AQ48"/>
    <hyperlink r:id="rId486" ref="BC48"/>
    <hyperlink r:id="rId487" ref="BG48"/>
    <hyperlink r:id="rId488" ref="BK48"/>
    <hyperlink r:id="rId489" ref="BS48"/>
    <hyperlink r:id="rId490" ref="BW48"/>
    <hyperlink r:id="rId491" ref="CA48"/>
    <hyperlink r:id="rId492" ref="CE48"/>
    <hyperlink r:id="rId493" ref="CI48"/>
    <hyperlink r:id="rId494" ref="CM48"/>
    <hyperlink r:id="rId495" ref="CQ48"/>
    <hyperlink r:id="rId496" ref="CU48"/>
    <hyperlink r:id="rId497" ref="CY48"/>
    <hyperlink r:id="rId498" ref="DC48"/>
    <hyperlink r:id="rId499" ref="DK48"/>
    <hyperlink r:id="rId500" ref="DS48"/>
    <hyperlink r:id="rId501" ref="I49"/>
    <hyperlink r:id="rId502" ref="T49"/>
    <hyperlink r:id="rId503" ref="Y49"/>
    <hyperlink r:id="rId504" ref="AI49"/>
    <hyperlink r:id="rId505" ref="AQ49"/>
    <hyperlink r:id="rId506" ref="AU49"/>
    <hyperlink r:id="rId507" ref="BC49"/>
    <hyperlink r:id="rId508" ref="BG49"/>
    <hyperlink r:id="rId509" ref="BS49"/>
    <hyperlink r:id="rId510" ref="BW49"/>
    <hyperlink r:id="rId511" ref="CM49"/>
    <hyperlink r:id="rId512" ref="CU49"/>
    <hyperlink r:id="rId513" ref="CY49"/>
    <hyperlink r:id="rId514" ref="DK49"/>
    <hyperlink r:id="rId515" ref="DS49"/>
    <hyperlink r:id="rId516" ref="I50"/>
    <hyperlink r:id="rId517" ref="T50"/>
    <hyperlink r:id="rId518" ref="Y50"/>
    <hyperlink r:id="rId519" ref="AI50"/>
    <hyperlink r:id="rId520" ref="AQ50"/>
    <hyperlink r:id="rId521" ref="AU50"/>
    <hyperlink r:id="rId522" ref="BC50"/>
    <hyperlink r:id="rId523" ref="BG50"/>
    <hyperlink r:id="rId524" ref="BS50"/>
    <hyperlink r:id="rId525" ref="BW50"/>
    <hyperlink r:id="rId526" ref="CM50"/>
    <hyperlink r:id="rId527" ref="CU50"/>
    <hyperlink r:id="rId528" ref="CY50"/>
    <hyperlink r:id="rId529" ref="DG50"/>
    <hyperlink r:id="rId530" ref="DK50"/>
    <hyperlink r:id="rId531" ref="DS50"/>
    <hyperlink r:id="rId532" ref="I51"/>
    <hyperlink r:id="rId533" ref="AQ51"/>
    <hyperlink r:id="rId534" ref="I52"/>
    <hyperlink r:id="rId535" ref="AF52"/>
    <hyperlink r:id="rId536" ref="AI52"/>
    <hyperlink r:id="rId537" ref="AQ52"/>
    <hyperlink r:id="rId538" ref="BC52"/>
    <hyperlink r:id="rId539" ref="BK52"/>
    <hyperlink r:id="rId540" ref="BW52"/>
    <hyperlink r:id="rId541" ref="CA52"/>
    <hyperlink r:id="rId542" ref="CE52"/>
    <hyperlink r:id="rId543" ref="CM52"/>
    <hyperlink r:id="rId544" ref="CQ52"/>
    <hyperlink r:id="rId545" ref="CY52"/>
    <hyperlink r:id="rId546" ref="DS52"/>
  </hyperlinks>
  <printOptions gridLines="1" horizontalCentered="1"/>
  <pageMargins bottom="0.75" footer="0.0" header="0.0" left="0.7" right="0.7" top="0.75"/>
  <pageSetup fitToHeight="0" paperSize="8" cellComments="atEnd" orientation="landscape" pageOrder="overThenDown"/>
  <drawing r:id="rId547"/>
</worksheet>
</file>